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showInkAnnotation="0"/>
  <mc:AlternateContent xmlns:mc="http://schemas.openxmlformats.org/markup-compatibility/2006">
    <mc:Choice Requires="x15">
      <x15ac:absPath xmlns:x15ac="http://schemas.microsoft.com/office/spreadsheetml/2010/11/ac" url="C:\My Documents\km\ICGA\TCEC\TCEC Cup 3\"/>
    </mc:Choice>
  </mc:AlternateContent>
  <xr:revisionPtr revIDLastSave="0" documentId="13_ncr:1_{7664B819-9EC6-4733-BA96-C7C8D3E203B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0 Index to Wksheets" sheetId="1" r:id="rId1"/>
    <sheet name="1 TCEC Cup 3 match results" sheetId="26" r:id="rId2"/>
    <sheet name="2 T3 shortest-longest games" sheetId="2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2" i="26" l="1"/>
  <c r="M95" i="26"/>
  <c r="F94" i="26"/>
  <c r="O91" i="26" l="1"/>
  <c r="O75" i="26" l="1"/>
  <c r="O71" i="26" l="1"/>
  <c r="O69" i="26" l="1"/>
  <c r="O62" i="26" l="1"/>
  <c r="O60" i="26" l="1"/>
  <c r="O58" i="26"/>
  <c r="Q54" i="26" l="1"/>
  <c r="Q52" i="26" l="1"/>
  <c r="O50" i="26" l="1"/>
  <c r="O41" i="26" l="1"/>
  <c r="O37" i="26" l="1"/>
  <c r="O33" i="26" l="1"/>
  <c r="O29" i="26"/>
  <c r="O25" i="26" l="1"/>
  <c r="O13" i="26" l="1"/>
  <c r="M92" i="26" l="1"/>
  <c r="M85" i="26"/>
  <c r="M83" i="26"/>
  <c r="M76" i="26"/>
  <c r="M74" i="26"/>
  <c r="M72" i="26"/>
  <c r="M70" i="26"/>
  <c r="M63" i="26"/>
  <c r="M61" i="26"/>
  <c r="M59" i="26"/>
  <c r="M57" i="26"/>
  <c r="M55" i="26"/>
  <c r="M53" i="26"/>
  <c r="M51" i="26"/>
  <c r="M49" i="26"/>
  <c r="M42" i="26"/>
  <c r="M40" i="26"/>
  <c r="M38" i="26"/>
  <c r="M36" i="26"/>
  <c r="M34" i="26"/>
  <c r="M32" i="26"/>
  <c r="M30" i="26"/>
  <c r="M28" i="26"/>
  <c r="M26" i="26"/>
  <c r="M24" i="26"/>
  <c r="M22" i="26"/>
  <c r="M20" i="26"/>
  <c r="M18" i="26"/>
  <c r="M16" i="26"/>
  <c r="M14" i="26"/>
  <c r="M12" i="26"/>
  <c r="X68" i="26" l="1"/>
  <c r="F84" i="26" l="1"/>
  <c r="F82" i="26"/>
  <c r="F75" i="26"/>
  <c r="F73" i="26"/>
  <c r="F71" i="26"/>
  <c r="F69" i="26"/>
  <c r="T68" i="26" l="1"/>
  <c r="U68" i="26" s="1"/>
  <c r="U67" i="26"/>
  <c r="F62" i="26"/>
  <c r="F60" i="26"/>
  <c r="F58" i="26"/>
  <c r="F56" i="26"/>
  <c r="F54" i="26"/>
  <c r="T69" i="26" l="1"/>
  <c r="T70" i="26" s="1"/>
  <c r="T71" i="26" s="1"/>
  <c r="U70" i="26" l="1"/>
  <c r="U69" i="26"/>
  <c r="T72" i="26"/>
  <c r="U71" i="26"/>
  <c r="U72" i="26" l="1"/>
  <c r="T73" i="26"/>
  <c r="T74" i="26" l="1"/>
  <c r="U73" i="26"/>
  <c r="U74" i="26" l="1"/>
  <c r="T75" i="26"/>
  <c r="T76" i="26" l="1"/>
  <c r="U75" i="26"/>
  <c r="U76" i="26" l="1"/>
  <c r="T77" i="26"/>
  <c r="T78" i="26" l="1"/>
  <c r="U77" i="26"/>
  <c r="U78" i="26" l="1"/>
  <c r="T79" i="26"/>
  <c r="T80" i="26" l="1"/>
  <c r="U79" i="26"/>
  <c r="U80" i="26" l="1"/>
  <c r="T81" i="26"/>
  <c r="T82" i="26" l="1"/>
  <c r="U82" i="26" s="1"/>
  <c r="U81" i="26"/>
  <c r="F27" i="26" l="1"/>
  <c r="S8" i="26" l="1"/>
  <c r="F91" i="26" l="1"/>
  <c r="G7" i="26" l="1"/>
  <c r="F52" i="26" l="1"/>
  <c r="F50" i="26"/>
  <c r="F48" i="26" l="1"/>
  <c r="F41" i="26" l="1"/>
  <c r="F39" i="26"/>
  <c r="F37" i="26"/>
  <c r="F35" i="26"/>
  <c r="F33" i="26"/>
  <c r="F31" i="26"/>
  <c r="F29" i="26"/>
  <c r="F25" i="26"/>
  <c r="F23" i="26"/>
  <c r="F21" i="26"/>
  <c r="F19" i="26"/>
  <c r="F17" i="26"/>
  <c r="F15" i="26"/>
  <c r="F13" i="26"/>
  <c r="F11" i="26"/>
</calcChain>
</file>

<file path=xl/sharedStrings.xml><?xml version="1.0" encoding="utf-8"?>
<sst xmlns="http://schemas.openxmlformats.org/spreadsheetml/2006/main" count="600" uniqueCount="262">
  <si>
    <t>#</t>
  </si>
  <si>
    <t>Game</t>
  </si>
  <si>
    <t>—</t>
  </si>
  <si>
    <t>1-0</t>
  </si>
  <si>
    <t>0-1</t>
  </si>
  <si>
    <t>Topic</t>
  </si>
  <si>
    <t>Te</t>
  </si>
  <si>
    <t>Va</t>
  </si>
  <si>
    <t>Wa</t>
  </si>
  <si>
    <t>Ar</t>
  </si>
  <si>
    <t>Ne</t>
  </si>
  <si>
    <t>Fr</t>
  </si>
  <si>
    <t>La</t>
  </si>
  <si>
    <t>An</t>
  </si>
  <si>
    <t>Fi</t>
  </si>
  <si>
    <t>Ch</t>
  </si>
  <si>
    <t>Gu</t>
  </si>
  <si>
    <t>Ni</t>
  </si>
  <si>
    <t>Jo</t>
  </si>
  <si>
    <t>Bo</t>
  </si>
  <si>
    <t>Pe</t>
  </si>
  <si>
    <t>Et</t>
  </si>
  <si>
    <t>Div.</t>
  </si>
  <si>
    <t>P</t>
  </si>
  <si>
    <t>½-½</t>
  </si>
  <si>
    <t>Final</t>
  </si>
  <si>
    <t>St</t>
  </si>
  <si>
    <t>Ho</t>
  </si>
  <si>
    <t>Ko</t>
  </si>
  <si>
    <t>Gi</t>
  </si>
  <si>
    <t>Fz</t>
  </si>
  <si>
    <t>Cb</t>
  </si>
  <si>
    <t>ab</t>
  </si>
  <si>
    <t>Xi</t>
  </si>
  <si>
    <t>Ro</t>
  </si>
  <si>
    <t>Lc</t>
  </si>
  <si>
    <t>Shortest</t>
  </si>
  <si>
    <t>Longest</t>
  </si>
  <si>
    <t>Seed</t>
  </si>
  <si>
    <t>Elo</t>
  </si>
  <si>
    <t>#mv</t>
  </si>
  <si>
    <t>new</t>
  </si>
  <si>
    <t>ü</t>
  </si>
  <si>
    <t>F</t>
  </si>
  <si>
    <t>O'all</t>
  </si>
  <si>
    <t>D</t>
  </si>
  <si>
    <t xml:space="preserve"> </t>
  </si>
  <si>
    <t>Round 1 Results</t>
  </si>
  <si>
    <t>Round 1 Pairings</t>
  </si>
  <si>
    <t>}</t>
  </si>
  <si>
    <t>%P</t>
  </si>
  <si>
    <t>E%P</t>
  </si>
  <si>
    <t>%P is the actual %-Performance of the first-named engine</t>
  </si>
  <si>
    <t>Wi</t>
  </si>
  <si>
    <t>rf</t>
  </si>
  <si>
    <t>pi</t>
  </si>
  <si>
    <t>Lc-Tu</t>
  </si>
  <si>
    <t>Ch-Pe</t>
  </si>
  <si>
    <t>Km</t>
  </si>
  <si>
    <t>Round 2 Pairings</t>
  </si>
  <si>
    <t>Round 2 Results</t>
  </si>
  <si>
    <t>Fi-pi</t>
  </si>
  <si>
    <t>pi-Fi</t>
  </si>
  <si>
    <t>Gu-Gi</t>
  </si>
  <si>
    <t>Sc-Et</t>
  </si>
  <si>
    <t>64/8</t>
  </si>
  <si>
    <t>72/8</t>
  </si>
  <si>
    <t>128/4</t>
  </si>
  <si>
    <t>83/3</t>
  </si>
  <si>
    <t>61/5</t>
  </si>
  <si>
    <t>127/7</t>
  </si>
  <si>
    <t>Rnd.</t>
  </si>
  <si>
    <t>Bo-St</t>
  </si>
  <si>
    <t>Lc-Xi</t>
  </si>
  <si>
    <t>34/2</t>
  </si>
  <si>
    <t>5/5</t>
  </si>
  <si>
    <t>Fr-Ho</t>
  </si>
  <si>
    <t>Quarter-final Pairings</t>
  </si>
  <si>
    <t>Quarter-final Results</t>
  </si>
  <si>
    <t>Semi-final Pairings</t>
  </si>
  <si>
    <t>Semi-final Results</t>
  </si>
  <si>
    <t>21/5</t>
  </si>
  <si>
    <t>QF</t>
  </si>
  <si>
    <t>ro-Km</t>
  </si>
  <si>
    <t>13/5</t>
  </si>
  <si>
    <t>22/6</t>
  </si>
  <si>
    <t>Ho-Fr</t>
  </si>
  <si>
    <t>55/7</t>
  </si>
  <si>
    <t>Gi-Ko</t>
  </si>
  <si>
    <t>St-Km</t>
  </si>
  <si>
    <t>Ko-Et</t>
  </si>
  <si>
    <t>27/1</t>
  </si>
  <si>
    <t>4/4</t>
  </si>
  <si>
    <t>Lc-An</t>
  </si>
  <si>
    <t>34/4</t>
  </si>
  <si>
    <t>20/2</t>
  </si>
  <si>
    <t>32/6</t>
  </si>
  <si>
    <t>18/10</t>
  </si>
  <si>
    <t>Fi-Ho</t>
  </si>
  <si>
    <t>An-Lc</t>
  </si>
  <si>
    <t>SF</t>
  </si>
  <si>
    <t>Results</t>
  </si>
  <si>
    <t>B</t>
  </si>
  <si>
    <t>Lc-Ko</t>
  </si>
  <si>
    <t>Ho-St</t>
  </si>
  <si>
    <t>Ko-Lc</t>
  </si>
  <si>
    <t>Ko-St</t>
  </si>
  <si>
    <t>30/18</t>
  </si>
  <si>
    <t>12/12</t>
  </si>
  <si>
    <t>27/15</t>
  </si>
  <si>
    <t>13/1</t>
  </si>
  <si>
    <t>29/17</t>
  </si>
  <si>
    <t>St-Ko</t>
  </si>
  <si>
    <t>Lc-Ho</t>
  </si>
  <si>
    <t>Ho-Lc</t>
  </si>
  <si>
    <t>QF-4</t>
  </si>
  <si>
    <t>1-72</t>
  </si>
  <si>
    <t>1-128</t>
  </si>
  <si>
    <t>SF-13</t>
  </si>
  <si>
    <t>1-61</t>
  </si>
  <si>
    <t>1-127</t>
  </si>
  <si>
    <t>👍</t>
  </si>
  <si>
    <t>Small Final &amp; Final Pairings</t>
  </si>
  <si>
    <t>Ma</t>
  </si>
  <si>
    <t>AS</t>
  </si>
  <si>
    <t>Ru</t>
  </si>
  <si>
    <t>Marvin 3.4.0-a1</t>
  </si>
  <si>
    <r>
      <t xml:space="preserve">Leela Chess Zero, 5-0: </t>
    </r>
    <r>
      <rPr>
        <sz val="9"/>
        <color theme="0" tint="-0.34998626667073579"/>
        <rFont val="Times New Roman"/>
        <family val="1"/>
      </rPr>
      <t>11111</t>
    </r>
  </si>
  <si>
    <r>
      <t xml:space="preserve">Booot, 4½-1½: </t>
    </r>
    <r>
      <rPr>
        <sz val="9"/>
        <color theme="0" tint="-0.34998626667073579"/>
        <rFont val="Times New Roman"/>
        <family val="1"/>
      </rPr>
      <t>=1=1=1</t>
    </r>
  </si>
  <si>
    <t>Booot 6.3.1</t>
  </si>
  <si>
    <t>Pedone 1.9</t>
  </si>
  <si>
    <t>+</t>
  </si>
  <si>
    <r>
      <t xml:space="preserve">Fire, 4½-½: </t>
    </r>
    <r>
      <rPr>
        <sz val="9"/>
        <color theme="0" tint="-0.34998626667073579"/>
        <rFont val="Times New Roman"/>
        <family val="1"/>
      </rPr>
      <t>111=1</t>
    </r>
  </si>
  <si>
    <t>++</t>
  </si>
  <si>
    <t>Gull 3</t>
  </si>
  <si>
    <r>
      <t xml:space="preserve">AllieStein, 5-0: </t>
    </r>
    <r>
      <rPr>
        <sz val="9"/>
        <color theme="0" tint="-0.34998626667073579"/>
        <rFont val="Times New Roman"/>
        <family val="1"/>
      </rPr>
      <t>11111</t>
    </r>
  </si>
  <si>
    <t>+++</t>
  </si>
  <si>
    <t>Nirvana 2.4</t>
  </si>
  <si>
    <r>
      <t xml:space="preserve">Jonny, 5-1: </t>
    </r>
    <r>
      <rPr>
        <sz val="9"/>
        <color theme="0" tint="-0.34998626667073579"/>
        <rFont val="Times New Roman"/>
        <family val="1"/>
      </rPr>
      <t>=11=11</t>
    </r>
  </si>
  <si>
    <t>RubiChess 1.4</t>
  </si>
  <si>
    <r>
      <t xml:space="preserve">Xiphos, 4½-2½: </t>
    </r>
    <r>
      <rPr>
        <sz val="9"/>
        <color theme="0" tint="-0.34998626667073579"/>
        <rFont val="Times New Roman"/>
        <family val="1"/>
      </rPr>
      <t>==1===1</t>
    </r>
  </si>
  <si>
    <r>
      <t xml:space="preserve">Houdini, 5-0: </t>
    </r>
    <r>
      <rPr>
        <sz val="9"/>
        <color theme="0" tint="-0.34998626667073579"/>
        <rFont val="Times New Roman"/>
        <family val="1"/>
      </rPr>
      <t>11111</t>
    </r>
  </si>
  <si>
    <t>–</t>
  </si>
  <si>
    <t>Fizbo 2</t>
  </si>
  <si>
    <t>Arasan 21.3</t>
  </si>
  <si>
    <t>=</t>
  </si>
  <si>
    <r>
      <t xml:space="preserve">Fizbo, 4½-3½: </t>
    </r>
    <r>
      <rPr>
        <sz val="9"/>
        <color theme="0" tint="-0.34998626667073579"/>
        <rFont val="Times New Roman"/>
        <family val="1"/>
      </rPr>
      <t>======1=</t>
    </r>
  </si>
  <si>
    <t>Stockfish 19042711</t>
  </si>
  <si>
    <t>Rodent III 0.278</t>
  </si>
  <si>
    <t>ChessBrainVB 3.72</t>
  </si>
  <si>
    <t>Fire 021819</t>
  </si>
  <si>
    <t>Xiphos 0.5.3</t>
  </si>
  <si>
    <t>Wasp 3.61</t>
  </si>
  <si>
    <t>Jonny 8.1</t>
  </si>
  <si>
    <t>Houdini 6.03</t>
  </si>
  <si>
    <r>
      <t xml:space="preserve">Stockfish, 4½-½: </t>
    </r>
    <r>
      <rPr>
        <sz val="9"/>
        <color theme="0" tint="-0.34998626667073579"/>
        <rFont val="Times New Roman"/>
        <family val="1"/>
      </rPr>
      <t>1=111</t>
    </r>
  </si>
  <si>
    <t>rofChade 2.1</t>
  </si>
  <si>
    <t>Ginkgo S13</t>
  </si>
  <si>
    <t>'new'</t>
  </si>
  <si>
    <t>Ginkgo, 7½-6½:</t>
  </si>
  <si>
    <t>Ethereal 11.38</t>
  </si>
  <si>
    <t>Nemorino 5.13</t>
  </si>
  <si>
    <t>Laser 230319</t>
  </si>
  <si>
    <t>Vajolet2 2.7</t>
  </si>
  <si>
    <r>
      <t xml:space="preserve">Ethereal, 4½-½: </t>
    </r>
    <r>
      <rPr>
        <sz val="9"/>
        <color theme="0" tint="-0.34998626667073579"/>
        <rFont val="Times New Roman"/>
        <family val="1"/>
      </rPr>
      <t>1=111</t>
    </r>
  </si>
  <si>
    <t>Leela Chess Zero 0.21.1-nT40.T6.532</t>
  </si>
  <si>
    <t>AllieStein 0.3-n6.1</t>
  </si>
  <si>
    <t>Komodo 2319.0</t>
  </si>
  <si>
    <t>Winter 0.5.5b</t>
  </si>
  <si>
    <r>
      <t xml:space="preserve">Laser, 5-2: </t>
    </r>
    <r>
      <rPr>
        <sz val="9"/>
        <color theme="0" tint="-0.34998626667073579"/>
        <rFont val="Times New Roman"/>
        <family val="1"/>
      </rPr>
      <t>11====1</t>
    </r>
  </si>
  <si>
    <r>
      <t xml:space="preserve">Komodo, 4½-½: </t>
    </r>
    <r>
      <rPr>
        <sz val="9"/>
        <color theme="0" tint="-0.34998626667073579"/>
        <rFont val="Times New Roman"/>
        <family val="1"/>
      </rPr>
      <t>111=1</t>
    </r>
  </si>
  <si>
    <t>Chiron 230119</t>
  </si>
  <si>
    <t>Fritz 16.10</t>
  </si>
  <si>
    <t>01======, ====1=</t>
  </si>
  <si>
    <r>
      <t xml:space="preserve">Chiron, 4½-2½: </t>
    </r>
    <r>
      <rPr>
        <sz val="9"/>
        <color theme="0" tint="-0.34998626667073579"/>
        <rFont val="Times New Roman"/>
        <family val="1"/>
      </rPr>
      <t>10=11==</t>
    </r>
  </si>
  <si>
    <t>Ko-Wi</t>
  </si>
  <si>
    <t>Va-La</t>
  </si>
  <si>
    <t>Ma-Lc</t>
  </si>
  <si>
    <t>Wa-AS</t>
  </si>
  <si>
    <t>83/5</t>
  </si>
  <si>
    <t>28/5</t>
  </si>
  <si>
    <t>77/6</t>
  </si>
  <si>
    <t>KomodoMCTS 2322.00</t>
  </si>
  <si>
    <t>pirarucu 2.9.5</t>
  </si>
  <si>
    <r>
      <t xml:space="preserve">KomodoMCTS, 5-0: </t>
    </r>
    <r>
      <rPr>
        <sz val="9"/>
        <color theme="0" tint="-0.34998626667073579"/>
        <rFont val="Times New Roman"/>
        <family val="1"/>
      </rPr>
      <t>11111</t>
    </r>
  </si>
  <si>
    <t>Andscacs 0.95123</t>
  </si>
  <si>
    <t>Texel 1.08a13</t>
  </si>
  <si>
    <t>93/3</t>
  </si>
  <si>
    <t>Km-pi</t>
  </si>
  <si>
    <t>101/6</t>
  </si>
  <si>
    <t>Te-An</t>
  </si>
  <si>
    <r>
      <t xml:space="preserve">Andscacs, 4½-2½: </t>
    </r>
    <r>
      <rPr>
        <sz val="9"/>
        <color theme="0" tint="-0.34998626667073579"/>
        <rFont val="Times New Roman"/>
        <family val="1"/>
      </rPr>
      <t>1=011==</t>
    </r>
  </si>
  <si>
    <r>
      <t xml:space="preserve">Leela Chess Zero, 4½-½: </t>
    </r>
    <r>
      <rPr>
        <sz val="9"/>
        <color theme="0" tint="-0.34998626667073579"/>
        <rFont val="Times New Roman"/>
        <family val="1"/>
      </rPr>
      <t>1111=</t>
    </r>
  </si>
  <si>
    <r>
      <t xml:space="preserve">Fire, 4½-3½: </t>
    </r>
    <r>
      <rPr>
        <sz val="9"/>
        <color theme="0" tint="-0.34998626667073579"/>
        <rFont val="Times New Roman"/>
        <family val="1"/>
      </rPr>
      <t>======1=</t>
    </r>
  </si>
  <si>
    <r>
      <t xml:space="preserve">AllieStein, 4½-½: </t>
    </r>
    <r>
      <rPr>
        <sz val="9"/>
        <color theme="0" tint="-0.34998626667073579"/>
        <rFont val="Times New Roman"/>
        <family val="1"/>
      </rPr>
      <t>111=1</t>
    </r>
  </si>
  <si>
    <r>
      <t xml:space="preserve">Houdini, 4½-1½: </t>
    </r>
    <r>
      <rPr>
        <sz val="9"/>
        <color theme="0" tint="-0.34998626667073579"/>
        <rFont val="Times New Roman"/>
        <family val="1"/>
      </rPr>
      <t>1=1==1</t>
    </r>
  </si>
  <si>
    <r>
      <t xml:space="preserve">Stockfish, 4½-1½: </t>
    </r>
    <r>
      <rPr>
        <sz val="9"/>
        <color theme="0" tint="-0.34998626667073579"/>
        <rFont val="Times New Roman"/>
        <family val="1"/>
      </rPr>
      <t>1===11</t>
    </r>
  </si>
  <si>
    <t>21/3</t>
  </si>
  <si>
    <t>Ho-Fz</t>
  </si>
  <si>
    <t>29/5</t>
  </si>
  <si>
    <t>St-Gi</t>
  </si>
  <si>
    <t>Bo-Lc</t>
  </si>
  <si>
    <t>Jo-AS</t>
  </si>
  <si>
    <t>15/2</t>
  </si>
  <si>
    <t>31/1</t>
  </si>
  <si>
    <t>Et-La</t>
  </si>
  <si>
    <t>=0====1=, =(×14), 1=</t>
  </si>
  <si>
    <t>Ethereal, 12½-11½:</t>
  </si>
  <si>
    <r>
      <t xml:space="preserve">Komodo, 5-1: </t>
    </r>
    <r>
      <rPr>
        <sz val="9"/>
        <color theme="0" tint="-0.34998626667073579"/>
        <rFont val="Times New Roman"/>
        <family val="1"/>
      </rPr>
      <t>1==111</t>
    </r>
  </si>
  <si>
    <r>
      <t xml:space="preserve">KomodoMCTS, 5-3: </t>
    </r>
    <r>
      <rPr>
        <sz val="9"/>
        <color theme="0" tint="-0.34998626667073579"/>
        <rFont val="Times New Roman"/>
        <family val="1"/>
      </rPr>
      <t>====1==1</t>
    </r>
  </si>
  <si>
    <t>67/7</t>
  </si>
  <si>
    <t>Km-An</t>
  </si>
  <si>
    <t>1/1</t>
  </si>
  <si>
    <t>Lc-Fi</t>
  </si>
  <si>
    <t>Fi-Lc</t>
  </si>
  <si>
    <r>
      <t xml:space="preserve">Leela Chess Zero, 5-3: </t>
    </r>
    <r>
      <rPr>
        <sz val="9"/>
        <color theme="0" tint="-0.34998626667073579"/>
        <rFont val="Times New Roman"/>
        <family val="1"/>
      </rPr>
      <t>===1===1</t>
    </r>
  </si>
  <si>
    <t>Ho-AS</t>
  </si>
  <si>
    <t>10/2</t>
  </si>
  <si>
    <t>11/3</t>
  </si>
  <si>
    <t>AS-Ho</t>
  </si>
  <si>
    <r>
      <t xml:space="preserve">Houdini, 4½-3½: </t>
    </r>
    <r>
      <rPr>
        <sz val="9"/>
        <color theme="0" tint="-0.34998626667073579"/>
        <rFont val="Times New Roman"/>
        <family val="1"/>
      </rPr>
      <t>=11==0==</t>
    </r>
  </si>
  <si>
    <r>
      <rPr>
        <sz val="7"/>
        <color theme="1"/>
        <rFont val="Calibri"/>
        <family val="2"/>
      </rPr>
      <t>–</t>
    </r>
    <r>
      <rPr>
        <sz val="4"/>
        <color theme="1"/>
        <rFont val="Calibri"/>
        <family val="2"/>
      </rPr>
      <t xml:space="preserve"> </t>
    </r>
    <r>
      <rPr>
        <sz val="7"/>
        <color theme="1"/>
        <rFont val="Calibri"/>
        <family val="2"/>
      </rPr>
      <t>–</t>
    </r>
    <r>
      <rPr>
        <sz val="4"/>
        <color theme="1"/>
        <rFont val="Calibri"/>
        <family val="2"/>
      </rPr>
      <t xml:space="preserve"> </t>
    </r>
    <r>
      <rPr>
        <sz val="7"/>
        <color theme="1"/>
        <rFont val="Calibri"/>
        <family val="2"/>
      </rPr>
      <t>–</t>
    </r>
  </si>
  <si>
    <t>St-Et</t>
  </si>
  <si>
    <t>19/3</t>
  </si>
  <si>
    <t>25/9</t>
  </si>
  <si>
    <t>========, 11</t>
  </si>
  <si>
    <t>Stockfish, 6-4:</t>
  </si>
  <si>
    <r>
      <t xml:space="preserve">KomodoMCTS, 4½-3½: </t>
    </r>
    <r>
      <rPr>
        <sz val="9"/>
        <color theme="0" tint="-0.34998626667073579"/>
        <rFont val="Times New Roman"/>
        <family val="1"/>
      </rPr>
      <t>=======1</t>
    </r>
  </si>
  <si>
    <r>
      <t>–</t>
    </r>
    <r>
      <rPr>
        <sz val="4"/>
        <color theme="1"/>
        <rFont val="Times New Roman"/>
        <family val="1"/>
      </rPr>
      <t xml:space="preserve"> </t>
    </r>
    <r>
      <rPr>
        <sz val="7"/>
        <color theme="1"/>
        <rFont val="Times New Roman"/>
        <family val="1"/>
      </rPr>
      <t>–</t>
    </r>
  </si>
  <si>
    <r>
      <t xml:space="preserve">Leela Chess Zero, 4½-2½: </t>
    </r>
    <r>
      <rPr>
        <sz val="9"/>
        <color theme="0" tint="-0.34998626667073579"/>
        <rFont val="Times New Roman"/>
        <family val="1"/>
      </rPr>
      <t>1=====1</t>
    </r>
  </si>
  <si>
    <r>
      <t xml:space="preserve">Stockfish, 4½-2½: </t>
    </r>
    <r>
      <rPr>
        <sz val="9"/>
        <color theme="0" tint="-0.34998626667073579"/>
        <rFont val="Times New Roman"/>
        <family val="1"/>
      </rPr>
      <t>==1===1</t>
    </r>
  </si>
  <si>
    <r>
      <t xml:space="preserve">Houdini, 4½-2½: </t>
    </r>
    <r>
      <rPr>
        <sz val="9"/>
        <color theme="0" tint="-0.34998626667073579"/>
        <rFont val="Times New Roman"/>
        <family val="1"/>
      </rPr>
      <t>1===1==</t>
    </r>
  </si>
  <si>
    <t>7/7</t>
  </si>
  <si>
    <t>14/7</t>
  </si>
  <si>
    <t>12/5</t>
  </si>
  <si>
    <t>Ho-Km</t>
  </si>
  <si>
    <t>Km-Ho</t>
  </si>
  <si>
    <t>Lc-St</t>
  </si>
  <si>
    <t>St-Lc</t>
  </si>
  <si>
    <t>QF, 11</t>
  </si>
  <si>
    <t>QF, 4</t>
  </si>
  <si>
    <t>2, 31</t>
  </si>
  <si>
    <t>1, 83</t>
  </si>
  <si>
    <t>F, 9</t>
  </si>
  <si>
    <r>
      <rPr>
        <sz val="9"/>
        <color theme="0" tint="-0.34998626667073579"/>
        <rFont val="Times New Roman"/>
        <family val="1"/>
      </rPr>
      <t>==1====0, 1=</t>
    </r>
  </si>
  <si>
    <t>Leela Chess Zero, 5½-4½:</t>
  </si>
  <si>
    <t>QF, 1</t>
  </si>
  <si>
    <t>for 3rd</t>
  </si>
  <si>
    <t>2/2</t>
  </si>
  <si>
    <t>8/8</t>
  </si>
  <si>
    <t>9/9</t>
  </si>
  <si>
    <t>10/10</t>
  </si>
  <si>
    <t>Overall</t>
  </si>
  <si>
    <t>Round</t>
  </si>
  <si>
    <t>E%P  = Expected %-Performance of first-named engine</t>
  </si>
  <si>
    <t>Game-scores are from the winner's perspective</t>
  </si>
  <si>
    <t>TCEC_Cup_3: worksheet index</t>
  </si>
  <si>
    <t>This index</t>
  </si>
  <si>
    <t>TCEC Cup 3: match results</t>
  </si>
  <si>
    <t>TCEC Cup 3: Shortest/longest games</t>
  </si>
  <si>
    <t>TCEC_Cup_3 match results</t>
  </si>
  <si>
    <t>TCEC_Cup_3 shortest/longest 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</si>
</sst>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"/>
    <numFmt numFmtId="165" formatCode="0.0"/>
    <numFmt numFmtId="166" formatCode="0.000"/>
    <numFmt numFmtId="167" formatCode="00.00"/>
    <numFmt numFmtId="168" formatCode="0.0000"/>
  </numFmts>
  <fonts count="2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Symbol"/>
      <family val="1"/>
      <charset val="2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rgb="FFFF0000"/>
      <name val="Times New Roman"/>
      <family val="1"/>
    </font>
    <font>
      <sz val="9"/>
      <color theme="1"/>
      <name val="Wingdings"/>
      <charset val="2"/>
    </font>
    <font>
      <sz val="9"/>
      <color theme="1"/>
      <name val="Calibri"/>
      <family val="2"/>
    </font>
    <font>
      <sz val="16"/>
      <color theme="1"/>
      <name val="Times New Roman"/>
      <family val="1"/>
    </font>
    <font>
      <b/>
      <sz val="16"/>
      <color theme="1"/>
      <name val="Symbol"/>
      <family val="1"/>
      <charset val="2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sz val="9"/>
      <color theme="0" tint="-0.34998626667073579"/>
      <name val="Times New Roman"/>
      <family val="1"/>
    </font>
    <font>
      <sz val="7"/>
      <color theme="1"/>
      <name val="Calibri"/>
      <family val="2"/>
    </font>
    <font>
      <sz val="4"/>
      <color theme="1"/>
      <name val="Calibri"/>
      <family val="2"/>
    </font>
    <font>
      <sz val="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theme="0" tint="-0.2499465926084170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 tint="-0.14996795556505021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2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quotePrefix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6" fontId="16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4" fillId="2" borderId="13" xfId="0" applyFont="1" applyFill="1" applyBorder="1" applyAlignment="1">
      <alignment horizontal="left" vertical="top"/>
    </xf>
    <xf numFmtId="0" fontId="15" fillId="2" borderId="1" xfId="0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left" vertical="top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64" fontId="4" fillId="0" borderId="36" xfId="0" applyNumberFormat="1" applyFont="1" applyBorder="1" applyAlignment="1">
      <alignment horizontal="center" vertical="center"/>
    </xf>
    <xf numFmtId="17" fontId="4" fillId="0" borderId="2" xfId="0" quotePrefix="1" applyNumberFormat="1" applyFont="1" applyBorder="1" applyAlignment="1">
      <alignment horizontal="center"/>
    </xf>
    <xf numFmtId="0" fontId="4" fillId="0" borderId="21" xfId="0" quotePrefix="1" applyFont="1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7" fontId="6" fillId="0" borderId="0" xfId="0" applyNumberFormat="1" applyFont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 vertical="center"/>
    </xf>
    <xf numFmtId="167" fontId="16" fillId="0" borderId="0" xfId="0" applyNumberFormat="1" applyFont="1" applyBorder="1" applyAlignment="1">
      <alignment horizontal="center" vertical="center"/>
    </xf>
    <xf numFmtId="167" fontId="6" fillId="0" borderId="13" xfId="0" applyNumberFormat="1" applyFont="1" applyBorder="1" applyAlignment="1">
      <alignment horizontal="center" vertical="center"/>
    </xf>
    <xf numFmtId="167" fontId="6" fillId="0" borderId="2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0" xfId="0" quotePrefix="1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7" fontId="4" fillId="0" borderId="2" xfId="0" quotePrefix="1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14" fillId="2" borderId="0" xfId="0" applyNumberFormat="1" applyFont="1" applyFill="1" applyBorder="1" applyAlignment="1">
      <alignment horizontal="center" vertical="top"/>
    </xf>
    <xf numFmtId="167" fontId="14" fillId="2" borderId="13" xfId="0" applyNumberFormat="1" applyFont="1" applyFill="1" applyBorder="1" applyAlignment="1">
      <alignment horizontal="center" vertical="top"/>
    </xf>
    <xf numFmtId="167" fontId="14" fillId="2" borderId="2" xfId="0" applyNumberFormat="1" applyFont="1" applyFill="1" applyBorder="1" applyAlignment="1">
      <alignment horizontal="center" vertical="top"/>
    </xf>
    <xf numFmtId="0" fontId="4" fillId="0" borderId="7" xfId="0" applyFont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" fillId="0" borderId="4" xfId="0" quotePrefix="1" applyFont="1" applyBorder="1" applyAlignment="1">
      <alignment horizontal="center"/>
    </xf>
    <xf numFmtId="0" fontId="4" fillId="0" borderId="27" xfId="0" quotePrefix="1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7" fontId="4" fillId="0" borderId="3" xfId="0" quotePrefix="1" applyNumberFormat="1" applyFont="1" applyBorder="1" applyAlignment="1">
      <alignment horizontal="center"/>
    </xf>
    <xf numFmtId="0" fontId="4" fillId="0" borderId="22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7" fontId="4" fillId="0" borderId="7" xfId="0" quotePrefix="1" applyNumberFormat="1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7" fontId="4" fillId="0" borderId="2" xfId="0" quotePrefix="1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7" fontId="4" fillId="0" borderId="3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4" fillId="0" borderId="2" xfId="0" quotePrefix="1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4" fillId="0" borderId="14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8" fillId="0" borderId="2" xfId="0" quotePrefix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4" fillId="0" borderId="3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168" fontId="4" fillId="0" borderId="0" xfId="0" quotePrefix="1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13" fillId="0" borderId="21" xfId="0" quotePrefix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4" fillId="2" borderId="2" xfId="0" applyNumberFormat="1" applyFont="1" applyFill="1" applyBorder="1" applyAlignment="1">
      <alignment horizontal="center" vertical="top"/>
    </xf>
    <xf numFmtId="164" fontId="4" fillId="0" borderId="7" xfId="0" applyNumberFormat="1" applyFont="1" applyBorder="1" applyAlignment="1">
      <alignment horizontal="center" vertical="center"/>
    </xf>
    <xf numFmtId="167" fontId="4" fillId="0" borderId="7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7" fontId="4" fillId="0" borderId="2" xfId="0" quotePrefix="1" applyNumberFormat="1" applyFont="1" applyBorder="1" applyAlignment="1">
      <alignment horizontal="center" vertical="center"/>
    </xf>
    <xf numFmtId="0" fontId="4" fillId="0" borderId="4" xfId="0" quotePrefix="1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2" xfId="0" quotePrefix="1" applyNumberFormat="1" applyFont="1" applyBorder="1" applyAlignment="1">
      <alignment horizontal="center" vertical="center"/>
    </xf>
    <xf numFmtId="0" fontId="17" fillId="0" borderId="2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167" fontId="4" fillId="0" borderId="7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2" fontId="17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textRotation="90"/>
    </xf>
    <xf numFmtId="164" fontId="3" fillId="0" borderId="3" xfId="0" applyNumberFormat="1" applyFont="1" applyBorder="1" applyAlignment="1">
      <alignment horizontal="center" textRotation="90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4" fillId="2" borderId="7" xfId="0" applyFont="1" applyFill="1" applyBorder="1" applyAlignment="1">
      <alignment horizontal="center" vertical="top"/>
    </xf>
    <xf numFmtId="0" fontId="14" fillId="2" borderId="2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165" fontId="11" fillId="0" borderId="3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top"/>
    </xf>
    <xf numFmtId="0" fontId="14" fillId="2" borderId="2" xfId="0" applyNumberFormat="1" applyFont="1" applyFill="1" applyBorder="1" applyAlignment="1">
      <alignment horizontal="center" vertical="top"/>
    </xf>
    <xf numFmtId="0" fontId="14" fillId="2" borderId="3" xfId="0" applyNumberFormat="1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 vertical="top"/>
    </xf>
    <xf numFmtId="0" fontId="15" fillId="2" borderId="3" xfId="0" applyFont="1" applyFill="1" applyBorder="1" applyAlignment="1">
      <alignment horizontal="center" vertical="top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7" fontId="3" fillId="0" borderId="8" xfId="0" applyNumberFormat="1" applyFont="1" applyBorder="1" applyAlignment="1">
      <alignment horizontal="center" vertical="center"/>
    </xf>
    <xf numFmtId="167" fontId="3" fillId="0" borderId="9" xfId="0" applyNumberFormat="1" applyFont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7" fontId="4" fillId="0" borderId="8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textRotation="90"/>
    </xf>
    <xf numFmtId="165" fontId="11" fillId="0" borderId="4" xfId="0" applyNumberFormat="1" applyFont="1" applyBorder="1" applyAlignment="1">
      <alignment horizontal="center" vertical="center"/>
    </xf>
    <xf numFmtId="165" fontId="11" fillId="0" borderId="7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0" fontId="14" fillId="2" borderId="4" xfId="0" applyNumberFormat="1" applyFont="1" applyFill="1" applyBorder="1" applyAlignment="1">
      <alignment horizontal="center" vertical="top"/>
    </xf>
    <xf numFmtId="167" fontId="4" fillId="0" borderId="8" xfId="0" quotePrefix="1" applyNumberFormat="1" applyFont="1" applyBorder="1" applyAlignment="1">
      <alignment horizontal="center" vertical="center"/>
    </xf>
    <xf numFmtId="167" fontId="4" fillId="0" borderId="2" xfId="0" quotePrefix="1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167" fontId="3" fillId="0" borderId="3" xfId="0" applyNumberFormat="1" applyFont="1" applyBorder="1" applyAlignment="1">
      <alignment horizontal="center" vertical="center"/>
    </xf>
    <xf numFmtId="0" fontId="17" fillId="0" borderId="2" xfId="0" quotePrefix="1" applyNumberFormat="1" applyFont="1" applyBorder="1" applyAlignment="1">
      <alignment horizontal="center" vertical="center"/>
    </xf>
    <xf numFmtId="0" fontId="17" fillId="0" borderId="4" xfId="0" applyNumberFormat="1" applyFont="1" applyBorder="1" applyAlignment="1">
      <alignment horizontal="center" vertical="center"/>
    </xf>
    <xf numFmtId="2" fontId="17" fillId="0" borderId="2" xfId="0" quotePrefix="1" applyNumberFormat="1" applyFont="1" applyBorder="1" applyAlignment="1">
      <alignment horizontal="center" vertical="center"/>
    </xf>
    <xf numFmtId="2" fontId="17" fillId="0" borderId="2" xfId="0" applyNumberFormat="1" applyFont="1" applyBorder="1" applyAlignment="1">
      <alignment horizontal="center" vertical="center"/>
    </xf>
    <xf numFmtId="167" fontId="4" fillId="0" borderId="4" xfId="0" quotePrefix="1" applyNumberFormat="1" applyFont="1" applyBorder="1" applyAlignment="1">
      <alignment horizontal="center" vertical="center"/>
    </xf>
    <xf numFmtId="0" fontId="4" fillId="0" borderId="4" xfId="0" quotePrefix="1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2" fontId="4" fillId="0" borderId="7" xfId="0" quotePrefix="1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2" xfId="0" quotePrefix="1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4" xfId="0" quotePrefix="1" applyNumberFormat="1" applyFont="1" applyBorder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4" fillId="0" borderId="3" xfId="0" quotePrefix="1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workbookViewId="0">
      <pane ySplit="8" topLeftCell="A9" activePane="bottomLeft" state="frozen"/>
      <selection pane="bottomLeft" activeCell="A4" sqref="A4:XFD7"/>
    </sheetView>
  </sheetViews>
  <sheetFormatPr defaultRowHeight="15" x14ac:dyDescent="0.25"/>
  <cols>
    <col min="1" max="1" width="1.7109375" customWidth="1"/>
    <col min="2" max="2" width="3.7109375" style="8" customWidth="1"/>
    <col min="3" max="3" width="35.7109375" customWidth="1"/>
  </cols>
  <sheetData>
    <row r="1" spans="1:3" ht="18.75" x14ac:dyDescent="0.3">
      <c r="A1" s="1" t="s">
        <v>256</v>
      </c>
    </row>
    <row r="4" spans="1:3" hidden="1" x14ac:dyDescent="0.25"/>
    <row r="5" spans="1:3" hidden="1" x14ac:dyDescent="0.25"/>
    <row r="6" spans="1:3" hidden="1" x14ac:dyDescent="0.25"/>
    <row r="7" spans="1:3" hidden="1" x14ac:dyDescent="0.25"/>
    <row r="8" spans="1:3" s="286" customFormat="1" ht="15.75" x14ac:dyDescent="0.25">
      <c r="B8" s="287" t="s">
        <v>0</v>
      </c>
      <c r="C8" s="286" t="s">
        <v>5</v>
      </c>
    </row>
    <row r="10" spans="1:3" x14ac:dyDescent="0.25">
      <c r="B10" s="8">
        <v>0</v>
      </c>
      <c r="C10" t="s">
        <v>257</v>
      </c>
    </row>
    <row r="11" spans="1:3" x14ac:dyDescent="0.25">
      <c r="B11" s="8">
        <v>1</v>
      </c>
      <c r="C11" t="s">
        <v>260</v>
      </c>
    </row>
    <row r="12" spans="1:3" x14ac:dyDescent="0.25">
      <c r="B12" s="8">
        <v>2</v>
      </c>
      <c r="C12" t="s">
        <v>261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95"/>
  <sheetViews>
    <sheetView zoomScale="178" zoomScaleNormal="178" workbookViewId="0">
      <pane ySplit="8" topLeftCell="A9" activePane="bottomLeft" state="frozen"/>
      <selection pane="bottomLeft" activeCell="A2" sqref="A2"/>
    </sheetView>
  </sheetViews>
  <sheetFormatPr defaultRowHeight="20.25" x14ac:dyDescent="0.25"/>
  <cols>
    <col min="1" max="1" width="1.7109375" style="10" customWidth="1"/>
    <col min="2" max="2" width="3.7109375" style="9" customWidth="1"/>
    <col min="3" max="3" width="1.7109375" style="9" hidden="1" customWidth="1"/>
    <col min="4" max="4" width="2.7109375" style="11" customWidth="1"/>
    <col min="5" max="5" width="2.28515625" style="9" customWidth="1"/>
    <col min="6" max="6" width="3.7109375" style="22" customWidth="1"/>
    <col min="7" max="7" width="4.28515625" style="35" hidden="1" customWidth="1"/>
    <col min="8" max="8" width="4.28515625" style="9" customWidth="1"/>
    <col min="9" max="9" width="2.28515625" style="9" customWidth="1"/>
    <col min="10" max="10" width="2.7109375" style="11" customWidth="1"/>
    <col min="11" max="11" width="26.7109375" style="9" customWidth="1"/>
    <col min="12" max="12" width="1.7109375" style="60" customWidth="1"/>
    <col min="13" max="13" width="4.7109375" style="113" customWidth="1"/>
    <col min="14" max="14" width="25.7109375" style="19" customWidth="1"/>
    <col min="15" max="15" width="5.5703125" style="97" customWidth="1"/>
    <col min="16" max="16" width="3.7109375" style="35" customWidth="1"/>
    <col min="17" max="17" width="10.7109375" style="36" customWidth="1"/>
    <col min="18" max="18" width="9.140625" style="10"/>
    <col min="19" max="19" width="0" style="10" hidden="1" customWidth="1"/>
    <col min="20" max="20" width="4.7109375" style="9" customWidth="1"/>
    <col min="21" max="21" width="5.7109375" style="9" customWidth="1"/>
    <col min="22" max="22" width="4.7109375" style="9" customWidth="1"/>
    <col min="23" max="16384" width="9.140625" style="10"/>
  </cols>
  <sheetData>
    <row r="1" spans="1:22" ht="17.100000000000001" customHeight="1" x14ac:dyDescent="0.25">
      <c r="A1" s="2" t="s">
        <v>258</v>
      </c>
    </row>
    <row r="2" spans="1:22" ht="11.1" customHeight="1" x14ac:dyDescent="0.25">
      <c r="N2" s="19" t="s">
        <v>46</v>
      </c>
    </row>
    <row r="3" spans="1:22" s="6" customFormat="1" ht="11.1" customHeight="1" x14ac:dyDescent="0.25">
      <c r="B3" s="5"/>
      <c r="C3" s="5"/>
      <c r="D3" s="4"/>
      <c r="E3" s="5"/>
      <c r="F3" s="23"/>
      <c r="G3" s="36"/>
      <c r="H3" s="5"/>
      <c r="I3" s="5"/>
      <c r="J3" s="4"/>
      <c r="K3" s="5"/>
      <c r="L3" s="60"/>
      <c r="M3" s="113"/>
      <c r="N3" s="24"/>
      <c r="O3" s="98"/>
      <c r="P3" s="36"/>
      <c r="Q3" s="36"/>
      <c r="T3" s="5"/>
      <c r="U3" s="5"/>
      <c r="V3" s="5"/>
    </row>
    <row r="4" spans="1:22" ht="11.1" customHeight="1" x14ac:dyDescent="0.25">
      <c r="K4" s="5"/>
      <c r="N4" s="24"/>
    </row>
    <row r="5" spans="1:22" ht="11.1" customHeight="1" x14ac:dyDescent="0.25">
      <c r="K5" s="7" t="s">
        <v>254</v>
      </c>
      <c r="N5" s="21"/>
      <c r="O5" s="99"/>
      <c r="P5" s="37"/>
      <c r="Q5" s="107"/>
    </row>
    <row r="6" spans="1:22" ht="11.1" customHeight="1" x14ac:dyDescent="0.25">
      <c r="K6" s="7" t="s">
        <v>52</v>
      </c>
      <c r="N6" s="20"/>
      <c r="O6" s="98"/>
      <c r="P6" s="36"/>
    </row>
    <row r="7" spans="1:22" ht="11.1" customHeight="1" x14ac:dyDescent="0.25">
      <c r="G7" s="38">
        <f>SUM(G11:G92)</f>
        <v>1835.3000000000002</v>
      </c>
      <c r="K7" s="7" t="s">
        <v>255</v>
      </c>
      <c r="O7" s="98"/>
      <c r="P7" s="38"/>
      <c r="Q7" s="38"/>
    </row>
    <row r="8" spans="1:22" ht="11.1" customHeight="1" x14ac:dyDescent="0.25">
      <c r="S8" s="10">
        <f>7300/227</f>
        <v>32.158590308370044</v>
      </c>
    </row>
    <row r="9" spans="1:22" s="12" customFormat="1" ht="12" customHeight="1" x14ac:dyDescent="0.25">
      <c r="B9" s="229" t="s">
        <v>32</v>
      </c>
      <c r="C9" s="81"/>
      <c r="D9" s="229" t="s">
        <v>0</v>
      </c>
      <c r="E9" s="261" t="s">
        <v>158</v>
      </c>
      <c r="F9" s="78" t="s">
        <v>39</v>
      </c>
      <c r="G9" s="238" t="s">
        <v>51</v>
      </c>
      <c r="H9" s="235" t="s">
        <v>39</v>
      </c>
      <c r="I9" s="231" t="s">
        <v>22</v>
      </c>
      <c r="J9" s="225" t="s">
        <v>38</v>
      </c>
      <c r="K9" s="235" t="s">
        <v>48</v>
      </c>
      <c r="L9" s="244"/>
      <c r="M9" s="254" t="s">
        <v>51</v>
      </c>
      <c r="N9" s="235" t="s">
        <v>47</v>
      </c>
      <c r="O9" s="254" t="s">
        <v>50</v>
      </c>
      <c r="P9" s="238" t="s">
        <v>121</v>
      </c>
      <c r="Q9" s="85"/>
      <c r="T9" s="75"/>
      <c r="U9" s="75"/>
      <c r="V9" s="75"/>
    </row>
    <row r="10" spans="1:22" s="3" customFormat="1" ht="12" customHeight="1" x14ac:dyDescent="0.25">
      <c r="B10" s="230"/>
      <c r="C10" s="79"/>
      <c r="D10" s="230"/>
      <c r="E10" s="232"/>
      <c r="F10" s="31" t="s">
        <v>45</v>
      </c>
      <c r="G10" s="239"/>
      <c r="H10" s="230"/>
      <c r="I10" s="232"/>
      <c r="J10" s="226"/>
      <c r="K10" s="230"/>
      <c r="L10" s="245"/>
      <c r="M10" s="255"/>
      <c r="N10" s="230"/>
      <c r="O10" s="255"/>
      <c r="P10" s="239"/>
      <c r="Q10" s="85"/>
      <c r="T10" s="68"/>
      <c r="U10" s="68"/>
      <c r="V10" s="68"/>
    </row>
    <row r="11" spans="1:22" s="6" customFormat="1" ht="12" customHeight="1" x14ac:dyDescent="0.25">
      <c r="B11" s="29" t="s">
        <v>35</v>
      </c>
      <c r="C11" s="29"/>
      <c r="D11" s="246">
        <v>1</v>
      </c>
      <c r="E11" s="28" t="s">
        <v>42</v>
      </c>
      <c r="F11" s="240">
        <f>ABS(H11-H12)</f>
        <v>547</v>
      </c>
      <c r="G11" s="252">
        <v>92.1</v>
      </c>
      <c r="H11" s="83">
        <v>3587</v>
      </c>
      <c r="I11" s="83" t="s">
        <v>23</v>
      </c>
      <c r="J11" s="160">
        <v>1</v>
      </c>
      <c r="K11" s="83" t="s">
        <v>165</v>
      </c>
      <c r="L11" s="233" t="s">
        <v>49</v>
      </c>
      <c r="M11" s="112">
        <v>97.2</v>
      </c>
      <c r="N11" s="259" t="s">
        <v>127</v>
      </c>
      <c r="O11" s="258">
        <v>100</v>
      </c>
      <c r="P11" s="219" t="s">
        <v>145</v>
      </c>
      <c r="Q11" s="86"/>
      <c r="V11" s="5"/>
    </row>
    <row r="12" spans="1:22" s="6" customFormat="1" ht="12" customHeight="1" x14ac:dyDescent="0.25">
      <c r="B12" s="32" t="s">
        <v>123</v>
      </c>
      <c r="C12" s="32"/>
      <c r="D12" s="227"/>
      <c r="E12" s="26" t="s">
        <v>42</v>
      </c>
      <c r="F12" s="221"/>
      <c r="G12" s="249"/>
      <c r="H12" s="80">
        <v>3040</v>
      </c>
      <c r="I12" s="18">
        <v>4</v>
      </c>
      <c r="J12" s="158">
        <v>32</v>
      </c>
      <c r="K12" s="80" t="s">
        <v>126</v>
      </c>
      <c r="L12" s="234"/>
      <c r="M12" s="111">
        <f>100-M11</f>
        <v>2.7999999999999972</v>
      </c>
      <c r="N12" s="260"/>
      <c r="O12" s="217"/>
      <c r="P12" s="277"/>
      <c r="Q12" s="86"/>
      <c r="V12" s="5"/>
    </row>
    <row r="13" spans="1:22" s="6" customFormat="1" ht="12" customHeight="1" x14ac:dyDescent="0.25">
      <c r="B13" s="32" t="s">
        <v>31</v>
      </c>
      <c r="C13" s="15"/>
      <c r="D13" s="227">
        <v>2</v>
      </c>
      <c r="E13" s="26"/>
      <c r="F13" s="221">
        <f t="shared" ref="F13" si="0">ABS(H13-H14)</f>
        <v>26</v>
      </c>
      <c r="G13" s="264">
        <v>47.3</v>
      </c>
      <c r="H13" s="80">
        <v>3352</v>
      </c>
      <c r="I13" s="80">
        <v>2</v>
      </c>
      <c r="J13" s="158">
        <v>16</v>
      </c>
      <c r="K13" s="80" t="s">
        <v>149</v>
      </c>
      <c r="L13" s="234" t="s">
        <v>49</v>
      </c>
      <c r="M13" s="110">
        <v>46.37</v>
      </c>
      <c r="N13" s="221" t="s">
        <v>128</v>
      </c>
      <c r="O13" s="256">
        <f>25</f>
        <v>25</v>
      </c>
      <c r="P13" s="276" t="s">
        <v>221</v>
      </c>
      <c r="Q13" s="86"/>
      <c r="V13" s="5"/>
    </row>
    <row r="14" spans="1:22" s="6" customFormat="1" ht="12" customHeight="1" x14ac:dyDescent="0.25">
      <c r="B14" s="32" t="s">
        <v>19</v>
      </c>
      <c r="C14" s="32"/>
      <c r="D14" s="227"/>
      <c r="E14" s="26"/>
      <c r="F14" s="221"/>
      <c r="G14" s="249"/>
      <c r="H14" s="80">
        <v>3378</v>
      </c>
      <c r="I14" s="80">
        <v>2</v>
      </c>
      <c r="J14" s="158">
        <v>17</v>
      </c>
      <c r="K14" s="80" t="s">
        <v>129</v>
      </c>
      <c r="L14" s="234"/>
      <c r="M14" s="138">
        <f>100-M13</f>
        <v>53.63</v>
      </c>
      <c r="N14" s="221"/>
      <c r="O14" s="217"/>
      <c r="P14" s="277"/>
      <c r="Q14" s="86"/>
      <c r="V14" s="5"/>
    </row>
    <row r="15" spans="1:22" s="6" customFormat="1" ht="12" customHeight="1" x14ac:dyDescent="0.25">
      <c r="B15" s="32" t="s">
        <v>14</v>
      </c>
      <c r="C15" s="15"/>
      <c r="D15" s="227">
        <v>3</v>
      </c>
      <c r="E15" s="26" t="s">
        <v>42</v>
      </c>
      <c r="F15" s="221">
        <f t="shared" ref="F15" si="1">ABS(H15-H16)</f>
        <v>167</v>
      </c>
      <c r="G15" s="262">
        <v>72.8</v>
      </c>
      <c r="H15" s="80">
        <v>3458</v>
      </c>
      <c r="I15" s="80">
        <v>1</v>
      </c>
      <c r="J15" s="158">
        <v>8</v>
      </c>
      <c r="K15" s="80" t="s">
        <v>150</v>
      </c>
      <c r="L15" s="234" t="s">
        <v>49</v>
      </c>
      <c r="M15" s="110">
        <v>72.06</v>
      </c>
      <c r="N15" s="221" t="s">
        <v>132</v>
      </c>
      <c r="O15" s="256">
        <v>90</v>
      </c>
      <c r="P15" s="276" t="s">
        <v>133</v>
      </c>
      <c r="Q15" s="86"/>
      <c r="V15" s="5"/>
    </row>
    <row r="16" spans="1:22" s="6" customFormat="1" ht="12" customHeight="1" x14ac:dyDescent="0.25">
      <c r="B16" s="32" t="s">
        <v>20</v>
      </c>
      <c r="C16" s="32"/>
      <c r="D16" s="227"/>
      <c r="E16" s="26"/>
      <c r="F16" s="221"/>
      <c r="G16" s="263"/>
      <c r="H16" s="80">
        <v>3291</v>
      </c>
      <c r="I16" s="80">
        <v>4</v>
      </c>
      <c r="J16" s="158">
        <v>25</v>
      </c>
      <c r="K16" s="80" t="s">
        <v>130</v>
      </c>
      <c r="L16" s="234"/>
      <c r="M16" s="138">
        <f>100-M15</f>
        <v>27.939999999999998</v>
      </c>
      <c r="N16" s="221"/>
      <c r="O16" s="217"/>
      <c r="P16" s="277"/>
      <c r="Q16" s="86"/>
      <c r="V16" s="5"/>
    </row>
    <row r="17" spans="2:22" s="6" customFormat="1" ht="12" customHeight="1" x14ac:dyDescent="0.25">
      <c r="B17" s="32" t="s">
        <v>33</v>
      </c>
      <c r="C17" s="15"/>
      <c r="D17" s="227">
        <v>4</v>
      </c>
      <c r="E17" s="26" t="s">
        <v>42</v>
      </c>
      <c r="F17" s="221">
        <f t="shared" ref="F17" si="2">ABS(H17-H18)</f>
        <v>163</v>
      </c>
      <c r="G17" s="262">
        <v>63.2</v>
      </c>
      <c r="H17" s="80">
        <v>3463</v>
      </c>
      <c r="I17" s="80">
        <v>1</v>
      </c>
      <c r="J17" s="158">
        <v>9</v>
      </c>
      <c r="K17" s="80" t="s">
        <v>151</v>
      </c>
      <c r="L17" s="234" t="s">
        <v>49</v>
      </c>
      <c r="M17" s="110">
        <v>71.58</v>
      </c>
      <c r="N17" s="221" t="s">
        <v>140</v>
      </c>
      <c r="O17" s="256">
        <v>64.290000000000006</v>
      </c>
      <c r="P17" s="276" t="s">
        <v>142</v>
      </c>
      <c r="Q17" s="86"/>
      <c r="V17" s="5"/>
    </row>
    <row r="18" spans="2:22" s="6" customFormat="1" ht="12" customHeight="1" x14ac:dyDescent="0.25">
      <c r="B18" s="32" t="s">
        <v>16</v>
      </c>
      <c r="C18" s="32"/>
      <c r="D18" s="227"/>
      <c r="E18" s="26"/>
      <c r="F18" s="221"/>
      <c r="G18" s="263"/>
      <c r="H18" s="80">
        <v>3300</v>
      </c>
      <c r="I18" s="80">
        <v>3</v>
      </c>
      <c r="J18" s="158">
        <v>24</v>
      </c>
      <c r="K18" s="80" t="s">
        <v>134</v>
      </c>
      <c r="L18" s="234"/>
      <c r="M18" s="138">
        <f>100-M17</f>
        <v>28.42</v>
      </c>
      <c r="N18" s="221"/>
      <c r="O18" s="217"/>
      <c r="P18" s="277"/>
      <c r="Q18" s="86"/>
      <c r="V18" s="5"/>
    </row>
    <row r="19" spans="2:22" s="6" customFormat="1" ht="12" customHeight="1" x14ac:dyDescent="0.25">
      <c r="B19" s="32" t="s">
        <v>124</v>
      </c>
      <c r="C19" s="88"/>
      <c r="D19" s="227">
        <v>5</v>
      </c>
      <c r="E19" s="26" t="s">
        <v>42</v>
      </c>
      <c r="F19" s="221">
        <f t="shared" ref="F19" si="3">ABS(H19-H20)</f>
        <v>277</v>
      </c>
      <c r="G19" s="262">
        <v>87.7</v>
      </c>
      <c r="H19" s="80">
        <v>3452</v>
      </c>
      <c r="I19" s="80" t="s">
        <v>23</v>
      </c>
      <c r="J19" s="158">
        <v>4</v>
      </c>
      <c r="K19" s="80" t="s">
        <v>166</v>
      </c>
      <c r="L19" s="234" t="s">
        <v>49</v>
      </c>
      <c r="M19" s="110">
        <v>83.39</v>
      </c>
      <c r="N19" s="221" t="s">
        <v>135</v>
      </c>
      <c r="O19" s="256">
        <v>100</v>
      </c>
      <c r="P19" s="276" t="s">
        <v>133</v>
      </c>
      <c r="Q19" s="86"/>
      <c r="V19" s="5"/>
    </row>
    <row r="20" spans="2:22" s="6" customFormat="1" ht="12" customHeight="1" x14ac:dyDescent="0.25">
      <c r="B20" s="32" t="s">
        <v>8</v>
      </c>
      <c r="C20" s="89"/>
      <c r="D20" s="227"/>
      <c r="E20" s="26" t="s">
        <v>42</v>
      </c>
      <c r="F20" s="221"/>
      <c r="G20" s="263"/>
      <c r="H20" s="80">
        <v>3175</v>
      </c>
      <c r="I20" s="80">
        <v>4</v>
      </c>
      <c r="J20" s="158">
        <v>29</v>
      </c>
      <c r="K20" s="80" t="s">
        <v>152</v>
      </c>
      <c r="L20" s="234"/>
      <c r="M20" s="138">
        <f>100-M19</f>
        <v>16.61</v>
      </c>
      <c r="N20" s="221"/>
      <c r="O20" s="217"/>
      <c r="P20" s="277"/>
      <c r="Q20" s="86"/>
      <c r="V20" s="5"/>
    </row>
    <row r="21" spans="2:22" s="6" customFormat="1" ht="12" customHeight="1" x14ac:dyDescent="0.25">
      <c r="B21" s="32" t="s">
        <v>18</v>
      </c>
      <c r="C21" s="15"/>
      <c r="D21" s="227">
        <v>6</v>
      </c>
      <c r="E21" s="26"/>
      <c r="F21" s="221">
        <f t="shared" ref="F21" si="4">ABS(H21-H22)</f>
        <v>108</v>
      </c>
      <c r="G21" s="262">
        <v>58.6</v>
      </c>
      <c r="H21" s="80">
        <v>3380</v>
      </c>
      <c r="I21" s="80">
        <v>2</v>
      </c>
      <c r="J21" s="158">
        <v>13</v>
      </c>
      <c r="K21" s="80" t="s">
        <v>153</v>
      </c>
      <c r="L21" s="234" t="s">
        <v>49</v>
      </c>
      <c r="M21" s="110">
        <v>64.73</v>
      </c>
      <c r="N21" s="221" t="s">
        <v>138</v>
      </c>
      <c r="O21" s="256">
        <v>83.33</v>
      </c>
      <c r="P21" s="276" t="s">
        <v>133</v>
      </c>
      <c r="Q21" s="86"/>
      <c r="V21" s="5"/>
    </row>
    <row r="22" spans="2:22" s="6" customFormat="1" ht="12" customHeight="1" x14ac:dyDescent="0.25">
      <c r="B22" s="32" t="s">
        <v>17</v>
      </c>
      <c r="C22" s="32"/>
      <c r="D22" s="227"/>
      <c r="E22" s="26"/>
      <c r="F22" s="221"/>
      <c r="G22" s="263"/>
      <c r="H22" s="80">
        <v>3272</v>
      </c>
      <c r="I22" s="80">
        <v>3</v>
      </c>
      <c r="J22" s="158">
        <v>20</v>
      </c>
      <c r="K22" s="80" t="s">
        <v>137</v>
      </c>
      <c r="L22" s="234"/>
      <c r="M22" s="138">
        <f>100-M21</f>
        <v>35.269999999999996</v>
      </c>
      <c r="N22" s="221"/>
      <c r="O22" s="217"/>
      <c r="P22" s="277"/>
      <c r="Q22" s="86"/>
      <c r="V22" s="5"/>
    </row>
    <row r="23" spans="2:22" s="6" customFormat="1" ht="12" customHeight="1" x14ac:dyDescent="0.25">
      <c r="B23" s="32" t="s">
        <v>27</v>
      </c>
      <c r="C23" s="15"/>
      <c r="D23" s="227">
        <v>7</v>
      </c>
      <c r="E23" s="26"/>
      <c r="F23" s="221">
        <f t="shared" ref="F23" si="5">ABS(H23-H24)</f>
        <v>413</v>
      </c>
      <c r="G23" s="262">
        <v>86.3</v>
      </c>
      <c r="H23" s="80">
        <v>3545</v>
      </c>
      <c r="I23" s="80" t="s">
        <v>23</v>
      </c>
      <c r="J23" s="158">
        <v>5</v>
      </c>
      <c r="K23" s="80" t="s">
        <v>154</v>
      </c>
      <c r="L23" s="234" t="s">
        <v>49</v>
      </c>
      <c r="M23" s="110">
        <v>92.58</v>
      </c>
      <c r="N23" s="221" t="s">
        <v>141</v>
      </c>
      <c r="O23" s="256">
        <v>100</v>
      </c>
      <c r="P23" s="276" t="s">
        <v>131</v>
      </c>
      <c r="Q23" s="86"/>
      <c r="V23" s="5"/>
    </row>
    <row r="24" spans="2:22" s="6" customFormat="1" ht="12" customHeight="1" x14ac:dyDescent="0.25">
      <c r="B24" s="32" t="s">
        <v>125</v>
      </c>
      <c r="C24" s="32"/>
      <c r="D24" s="227"/>
      <c r="E24" s="26" t="s">
        <v>42</v>
      </c>
      <c r="F24" s="221"/>
      <c r="G24" s="263"/>
      <c r="H24" s="80">
        <v>3132</v>
      </c>
      <c r="I24" s="80">
        <v>4</v>
      </c>
      <c r="J24" s="158">
        <v>28</v>
      </c>
      <c r="K24" s="80" t="s">
        <v>139</v>
      </c>
      <c r="L24" s="234"/>
      <c r="M24" s="138">
        <f>100-M23</f>
        <v>7.4200000000000017</v>
      </c>
      <c r="N24" s="221"/>
      <c r="O24" s="217"/>
      <c r="P24" s="277"/>
      <c r="Q24" s="86"/>
      <c r="V24" s="5"/>
    </row>
    <row r="25" spans="2:22" s="6" customFormat="1" ht="12" customHeight="1" x14ac:dyDescent="0.25">
      <c r="B25" s="32" t="s">
        <v>30</v>
      </c>
      <c r="C25" s="15"/>
      <c r="D25" s="227">
        <v>8</v>
      </c>
      <c r="E25" s="26"/>
      <c r="F25" s="221">
        <f t="shared" ref="F25:F27" si="6">ABS(H25-H26)</f>
        <v>52</v>
      </c>
      <c r="G25" s="262">
        <v>50.8</v>
      </c>
      <c r="H25" s="80">
        <v>3393</v>
      </c>
      <c r="I25" s="80">
        <v>1</v>
      </c>
      <c r="J25" s="158">
        <v>12</v>
      </c>
      <c r="K25" s="80" t="s">
        <v>143</v>
      </c>
      <c r="L25" s="234" t="s">
        <v>49</v>
      </c>
      <c r="M25" s="110">
        <v>57.22</v>
      </c>
      <c r="N25" s="221" t="s">
        <v>146</v>
      </c>
      <c r="O25" s="256">
        <f>900/16</f>
        <v>56.25</v>
      </c>
      <c r="P25" s="276" t="s">
        <v>145</v>
      </c>
      <c r="Q25" s="86"/>
      <c r="V25" s="5"/>
    </row>
    <row r="26" spans="2:22" s="6" customFormat="1" ht="12" customHeight="1" x14ac:dyDescent="0.25">
      <c r="B26" s="32" t="s">
        <v>9</v>
      </c>
      <c r="C26" s="32"/>
      <c r="D26" s="227"/>
      <c r="E26" s="26" t="s">
        <v>42</v>
      </c>
      <c r="F26" s="221"/>
      <c r="G26" s="263"/>
      <c r="H26" s="80">
        <v>3341</v>
      </c>
      <c r="I26" s="80">
        <v>3</v>
      </c>
      <c r="J26" s="158">
        <v>21</v>
      </c>
      <c r="K26" s="80" t="s">
        <v>144</v>
      </c>
      <c r="L26" s="234"/>
      <c r="M26" s="138">
        <f>100-M25</f>
        <v>42.78</v>
      </c>
      <c r="N26" s="221"/>
      <c r="O26" s="217"/>
      <c r="P26" s="277"/>
      <c r="Q26" s="86"/>
      <c r="V26" s="5"/>
    </row>
    <row r="27" spans="2:22" s="6" customFormat="1" ht="12" customHeight="1" x14ac:dyDescent="0.25">
      <c r="B27" s="32" t="s">
        <v>26</v>
      </c>
      <c r="C27" s="15"/>
      <c r="D27" s="227">
        <v>9</v>
      </c>
      <c r="E27" s="26" t="s">
        <v>42</v>
      </c>
      <c r="F27" s="221">
        <f t="shared" si="6"/>
        <v>540</v>
      </c>
      <c r="G27" s="262">
        <v>97.4</v>
      </c>
      <c r="H27" s="80">
        <v>3589</v>
      </c>
      <c r="I27" s="80" t="s">
        <v>23</v>
      </c>
      <c r="J27" s="158">
        <v>2</v>
      </c>
      <c r="K27" s="80" t="s">
        <v>147</v>
      </c>
      <c r="L27" s="234" t="s">
        <v>49</v>
      </c>
      <c r="M27" s="110">
        <v>97.06</v>
      </c>
      <c r="N27" s="221" t="s">
        <v>155</v>
      </c>
      <c r="O27" s="256">
        <v>90</v>
      </c>
      <c r="P27" s="276" t="s">
        <v>142</v>
      </c>
      <c r="Q27" s="86"/>
      <c r="T27" s="5"/>
      <c r="U27" s="5"/>
      <c r="V27" s="5"/>
    </row>
    <row r="28" spans="2:22" s="6" customFormat="1" ht="12" customHeight="1" x14ac:dyDescent="0.25">
      <c r="B28" s="32" t="s">
        <v>34</v>
      </c>
      <c r="C28" s="32"/>
      <c r="D28" s="227"/>
      <c r="E28" s="26" t="s">
        <v>42</v>
      </c>
      <c r="F28" s="221"/>
      <c r="G28" s="263"/>
      <c r="H28" s="80">
        <v>3049</v>
      </c>
      <c r="I28" s="80">
        <v>4</v>
      </c>
      <c r="J28" s="158">
        <v>31</v>
      </c>
      <c r="K28" s="80" t="s">
        <v>148</v>
      </c>
      <c r="L28" s="234"/>
      <c r="M28" s="138">
        <f>100-M27</f>
        <v>2.9399999999999977</v>
      </c>
      <c r="N28" s="221"/>
      <c r="O28" s="217"/>
      <c r="P28" s="277"/>
      <c r="Q28" s="86"/>
      <c r="T28" s="5"/>
      <c r="U28" s="5"/>
      <c r="V28" s="5"/>
    </row>
    <row r="29" spans="2:22" s="6" customFormat="1" ht="12" customHeight="1" x14ac:dyDescent="0.25">
      <c r="B29" s="32" t="s">
        <v>29</v>
      </c>
      <c r="C29" s="15"/>
      <c r="D29" s="227">
        <v>10</v>
      </c>
      <c r="E29" s="26" t="s">
        <v>42</v>
      </c>
      <c r="F29" s="221">
        <f t="shared" ref="F29" si="7">ABS(H29-H30)</f>
        <v>62</v>
      </c>
      <c r="G29" s="262">
        <v>61.7</v>
      </c>
      <c r="H29" s="80">
        <v>3409</v>
      </c>
      <c r="I29" s="80">
        <v>2</v>
      </c>
      <c r="J29" s="158">
        <v>15</v>
      </c>
      <c r="K29" s="80" t="s">
        <v>157</v>
      </c>
      <c r="L29" s="234" t="s">
        <v>49</v>
      </c>
      <c r="M29" s="110">
        <v>58.59</v>
      </c>
      <c r="N29" s="140" t="s">
        <v>159</v>
      </c>
      <c r="O29" s="256">
        <f>1500/28</f>
        <v>53.571428571428569</v>
      </c>
      <c r="P29" s="276" t="s">
        <v>142</v>
      </c>
      <c r="Q29" s="86"/>
      <c r="T29" s="5"/>
      <c r="U29" s="5"/>
      <c r="V29" s="5"/>
    </row>
    <row r="30" spans="2:22" s="6" customFormat="1" ht="12" customHeight="1" x14ac:dyDescent="0.25">
      <c r="B30" s="32" t="s">
        <v>54</v>
      </c>
      <c r="C30" s="32"/>
      <c r="D30" s="227"/>
      <c r="E30" s="26" t="s">
        <v>42</v>
      </c>
      <c r="F30" s="221"/>
      <c r="G30" s="263"/>
      <c r="H30" s="80">
        <v>3347</v>
      </c>
      <c r="I30" s="80">
        <v>2</v>
      </c>
      <c r="J30" s="158">
        <v>18</v>
      </c>
      <c r="K30" s="80" t="s">
        <v>156</v>
      </c>
      <c r="L30" s="234"/>
      <c r="M30" s="138">
        <f>100-M29</f>
        <v>41.41</v>
      </c>
      <c r="N30" s="141" t="s">
        <v>173</v>
      </c>
      <c r="O30" s="217"/>
      <c r="P30" s="277"/>
      <c r="Q30" s="86"/>
      <c r="T30" s="5"/>
      <c r="U30" s="5"/>
      <c r="V30" s="5"/>
    </row>
    <row r="31" spans="2:22" s="6" customFormat="1" ht="12" customHeight="1" x14ac:dyDescent="0.25">
      <c r="B31" s="32" t="s">
        <v>21</v>
      </c>
      <c r="C31" s="15"/>
      <c r="D31" s="227">
        <v>11</v>
      </c>
      <c r="E31" s="26"/>
      <c r="F31" s="221">
        <f t="shared" ref="F31" si="8">ABS(H31-H32)</f>
        <v>184</v>
      </c>
      <c r="G31" s="262">
        <v>80.099999999999994</v>
      </c>
      <c r="H31" s="80">
        <v>3461</v>
      </c>
      <c r="I31" s="80">
        <v>1</v>
      </c>
      <c r="J31" s="158">
        <v>7</v>
      </c>
      <c r="K31" s="80" t="s">
        <v>160</v>
      </c>
      <c r="L31" s="234" t="s">
        <v>49</v>
      </c>
      <c r="M31" s="110">
        <v>74.02</v>
      </c>
      <c r="N31" s="221" t="s">
        <v>164</v>
      </c>
      <c r="O31" s="256">
        <v>90</v>
      </c>
      <c r="P31" s="276" t="s">
        <v>133</v>
      </c>
      <c r="Q31" s="86"/>
      <c r="T31" s="5"/>
      <c r="U31" s="5"/>
      <c r="V31" s="5"/>
    </row>
    <row r="32" spans="2:22" s="6" customFormat="1" ht="12" customHeight="1" x14ac:dyDescent="0.25">
      <c r="B32" s="32" t="s">
        <v>10</v>
      </c>
      <c r="C32" s="32"/>
      <c r="D32" s="227"/>
      <c r="E32" s="26" t="s">
        <v>42</v>
      </c>
      <c r="F32" s="221"/>
      <c r="G32" s="263"/>
      <c r="H32" s="80">
        <v>3277</v>
      </c>
      <c r="I32" s="80">
        <v>4</v>
      </c>
      <c r="J32" s="158">
        <v>26</v>
      </c>
      <c r="K32" s="80" t="s">
        <v>161</v>
      </c>
      <c r="L32" s="234"/>
      <c r="M32" s="138">
        <f>100-M31</f>
        <v>25.980000000000004</v>
      </c>
      <c r="N32" s="221"/>
      <c r="O32" s="217"/>
      <c r="P32" s="277"/>
      <c r="Q32" s="86"/>
      <c r="T32" s="5"/>
      <c r="U32" s="5"/>
      <c r="V32" s="5"/>
    </row>
    <row r="33" spans="1:22" s="6" customFormat="1" ht="12" customHeight="1" x14ac:dyDescent="0.25">
      <c r="B33" s="32" t="s">
        <v>12</v>
      </c>
      <c r="C33" s="15"/>
      <c r="D33" s="227">
        <v>12</v>
      </c>
      <c r="E33" s="26"/>
      <c r="F33" s="221">
        <f t="shared" ref="F33" si="9">ABS(H33-H34)</f>
        <v>152</v>
      </c>
      <c r="G33" s="262">
        <v>54.5</v>
      </c>
      <c r="H33" s="80">
        <v>3435</v>
      </c>
      <c r="I33" s="80">
        <v>1</v>
      </c>
      <c r="J33" s="158">
        <v>10</v>
      </c>
      <c r="K33" s="80" t="s">
        <v>162</v>
      </c>
      <c r="L33" s="234" t="s">
        <v>49</v>
      </c>
      <c r="M33" s="110">
        <v>70.260000000000005</v>
      </c>
      <c r="N33" s="221" t="s">
        <v>169</v>
      </c>
      <c r="O33" s="256">
        <f>500/7</f>
        <v>71.428571428571431</v>
      </c>
      <c r="P33" s="276" t="s">
        <v>145</v>
      </c>
      <c r="Q33" s="86"/>
      <c r="T33" s="5"/>
      <c r="U33" s="5"/>
      <c r="V33" s="5"/>
    </row>
    <row r="34" spans="1:22" s="6" customFormat="1" ht="12" customHeight="1" x14ac:dyDescent="0.25">
      <c r="B34" s="32" t="s">
        <v>7</v>
      </c>
      <c r="C34" s="32"/>
      <c r="D34" s="227"/>
      <c r="E34" s="26" t="s">
        <v>42</v>
      </c>
      <c r="F34" s="221"/>
      <c r="G34" s="263"/>
      <c r="H34" s="80">
        <v>3283</v>
      </c>
      <c r="I34" s="80">
        <v>3</v>
      </c>
      <c r="J34" s="158">
        <v>23</v>
      </c>
      <c r="K34" s="80" t="s">
        <v>163</v>
      </c>
      <c r="L34" s="234"/>
      <c r="M34" s="138">
        <f>100-M33</f>
        <v>29.739999999999995</v>
      </c>
      <c r="N34" s="221"/>
      <c r="O34" s="217"/>
      <c r="P34" s="277"/>
      <c r="Q34" s="86"/>
      <c r="T34" s="5"/>
      <c r="U34" s="5"/>
      <c r="V34" s="5"/>
    </row>
    <row r="35" spans="1:22" s="6" customFormat="1" ht="12" customHeight="1" x14ac:dyDescent="0.25">
      <c r="B35" s="32" t="s">
        <v>28</v>
      </c>
      <c r="C35" s="15"/>
      <c r="D35" s="227">
        <v>13</v>
      </c>
      <c r="E35" s="26" t="s">
        <v>42</v>
      </c>
      <c r="F35" s="221">
        <f t="shared" ref="F35" si="10">ABS(H35-H36)</f>
        <v>555</v>
      </c>
      <c r="G35" s="262">
        <v>92.9</v>
      </c>
      <c r="H35" s="80">
        <v>3540</v>
      </c>
      <c r="I35" s="80" t="s">
        <v>23</v>
      </c>
      <c r="J35" s="158">
        <v>3</v>
      </c>
      <c r="K35" s="80" t="s">
        <v>167</v>
      </c>
      <c r="L35" s="234" t="s">
        <v>49</v>
      </c>
      <c r="M35" s="110">
        <v>97.4</v>
      </c>
      <c r="N35" s="221" t="s">
        <v>170</v>
      </c>
      <c r="O35" s="256">
        <v>90</v>
      </c>
      <c r="P35" s="276" t="s">
        <v>142</v>
      </c>
      <c r="Q35" s="86"/>
      <c r="T35" s="5"/>
      <c r="U35" s="5"/>
      <c r="V35" s="5"/>
    </row>
    <row r="36" spans="1:22" s="6" customFormat="1" ht="12" customHeight="1" x14ac:dyDescent="0.25">
      <c r="B36" s="32" t="s">
        <v>53</v>
      </c>
      <c r="C36" s="32"/>
      <c r="D36" s="227"/>
      <c r="E36" s="26" t="s">
        <v>42</v>
      </c>
      <c r="F36" s="221"/>
      <c r="G36" s="263"/>
      <c r="H36" s="80">
        <v>2985</v>
      </c>
      <c r="I36" s="80">
        <v>4</v>
      </c>
      <c r="J36" s="158">
        <v>30</v>
      </c>
      <c r="K36" s="80" t="s">
        <v>168</v>
      </c>
      <c r="L36" s="234"/>
      <c r="M36" s="138">
        <f>100-M35</f>
        <v>2.5999999999999943</v>
      </c>
      <c r="N36" s="221"/>
      <c r="O36" s="217"/>
      <c r="P36" s="277"/>
      <c r="Q36" s="86"/>
      <c r="T36" s="5"/>
      <c r="U36" s="5"/>
      <c r="V36" s="5"/>
    </row>
    <row r="37" spans="1:22" s="6" customFormat="1" ht="12" customHeight="1" x14ac:dyDescent="0.25">
      <c r="B37" s="32" t="s">
        <v>15</v>
      </c>
      <c r="C37" s="15"/>
      <c r="D37" s="227">
        <v>14</v>
      </c>
      <c r="E37" s="26" t="s">
        <v>42</v>
      </c>
      <c r="F37" s="221">
        <f t="shared" ref="F37" si="11">ABS(H37-H38)</f>
        <v>54</v>
      </c>
      <c r="G37" s="262">
        <v>57.5</v>
      </c>
      <c r="H37" s="80">
        <v>3359</v>
      </c>
      <c r="I37" s="80">
        <v>2</v>
      </c>
      <c r="J37" s="158">
        <v>14</v>
      </c>
      <c r="K37" s="80" t="s">
        <v>171</v>
      </c>
      <c r="L37" s="234" t="s">
        <v>49</v>
      </c>
      <c r="M37" s="110">
        <v>57.5</v>
      </c>
      <c r="N37" s="221" t="s">
        <v>174</v>
      </c>
      <c r="O37" s="256">
        <f>900/14</f>
        <v>64.285714285714292</v>
      </c>
      <c r="P37" s="276" t="s">
        <v>131</v>
      </c>
      <c r="Q37" s="86"/>
      <c r="T37" s="5"/>
      <c r="U37" s="5"/>
      <c r="V37" s="5"/>
    </row>
    <row r="38" spans="1:22" s="6" customFormat="1" ht="12" customHeight="1" x14ac:dyDescent="0.25">
      <c r="B38" s="32" t="s">
        <v>11</v>
      </c>
      <c r="C38" s="32"/>
      <c r="D38" s="227"/>
      <c r="E38" s="26"/>
      <c r="F38" s="221"/>
      <c r="G38" s="263"/>
      <c r="H38" s="80">
        <v>3305</v>
      </c>
      <c r="I38" s="80">
        <v>3</v>
      </c>
      <c r="J38" s="158">
        <v>19</v>
      </c>
      <c r="K38" s="80" t="s">
        <v>172</v>
      </c>
      <c r="L38" s="234"/>
      <c r="M38" s="138">
        <f>100-M37</f>
        <v>42.5</v>
      </c>
      <c r="N38" s="221"/>
      <c r="O38" s="217"/>
      <c r="P38" s="277"/>
      <c r="Q38" s="86"/>
      <c r="T38" s="5"/>
      <c r="U38" s="5"/>
      <c r="V38" s="5"/>
    </row>
    <row r="39" spans="1:22" s="6" customFormat="1" ht="12" customHeight="1" x14ac:dyDescent="0.25">
      <c r="B39" s="32" t="s">
        <v>58</v>
      </c>
      <c r="C39" s="15"/>
      <c r="D39" s="227">
        <v>15</v>
      </c>
      <c r="E39" s="26" t="s">
        <v>42</v>
      </c>
      <c r="F39" s="221">
        <f t="shared" ref="F39" si="12">ABS(H39-H40)</f>
        <v>299</v>
      </c>
      <c r="G39" s="262">
        <v>90.5</v>
      </c>
      <c r="H39" s="80">
        <v>3481</v>
      </c>
      <c r="I39" s="80" t="s">
        <v>23</v>
      </c>
      <c r="J39" s="158">
        <v>6</v>
      </c>
      <c r="K39" s="80" t="s">
        <v>182</v>
      </c>
      <c r="L39" s="234" t="s">
        <v>49</v>
      </c>
      <c r="M39" s="110">
        <v>85.23</v>
      </c>
      <c r="N39" s="221" t="s">
        <v>184</v>
      </c>
      <c r="O39" s="256">
        <v>100</v>
      </c>
      <c r="P39" s="276" t="s">
        <v>131</v>
      </c>
      <c r="Q39" s="154"/>
      <c r="T39" s="5"/>
      <c r="U39" s="5"/>
      <c r="V39" s="5"/>
    </row>
    <row r="40" spans="1:22" s="6" customFormat="1" ht="12" customHeight="1" x14ac:dyDescent="0.25">
      <c r="B40" s="32" t="s">
        <v>55</v>
      </c>
      <c r="C40" s="32"/>
      <c r="D40" s="227"/>
      <c r="E40" s="26" t="s">
        <v>42</v>
      </c>
      <c r="F40" s="221"/>
      <c r="G40" s="263"/>
      <c r="H40" s="80">
        <v>3182</v>
      </c>
      <c r="I40" s="80">
        <v>4</v>
      </c>
      <c r="J40" s="158">
        <v>27</v>
      </c>
      <c r="K40" s="80" t="s">
        <v>183</v>
      </c>
      <c r="L40" s="234"/>
      <c r="M40" s="138">
        <f>100-M39</f>
        <v>14.769999999999996</v>
      </c>
      <c r="N40" s="221"/>
      <c r="O40" s="217"/>
      <c r="P40" s="277"/>
      <c r="Q40" s="154"/>
      <c r="T40" s="5"/>
      <c r="U40" s="5"/>
      <c r="V40" s="5"/>
    </row>
    <row r="41" spans="1:22" s="6" customFormat="1" ht="12" customHeight="1" x14ac:dyDescent="0.25">
      <c r="B41" s="150" t="s">
        <v>13</v>
      </c>
      <c r="C41" s="149"/>
      <c r="D41" s="227">
        <v>16</v>
      </c>
      <c r="E41" s="26"/>
      <c r="F41" s="221">
        <f>ABS(H41-H42)</f>
        <v>174</v>
      </c>
      <c r="G41" s="236">
        <v>57.4</v>
      </c>
      <c r="H41" s="149">
        <v>3440</v>
      </c>
      <c r="I41" s="149">
        <v>1</v>
      </c>
      <c r="J41" s="158">
        <v>11</v>
      </c>
      <c r="K41" s="149" t="s">
        <v>185</v>
      </c>
      <c r="L41" s="234" t="s">
        <v>49</v>
      </c>
      <c r="M41" s="152">
        <v>72.87</v>
      </c>
      <c r="N41" s="221" t="s">
        <v>191</v>
      </c>
      <c r="O41" s="257">
        <f>900/14</f>
        <v>64.285714285714292</v>
      </c>
      <c r="P41" s="276" t="s">
        <v>142</v>
      </c>
      <c r="Q41" s="86"/>
      <c r="T41" s="5"/>
      <c r="U41" s="5"/>
      <c r="V41" s="5"/>
    </row>
    <row r="42" spans="1:22" s="6" customFormat="1" ht="12" customHeight="1" x14ac:dyDescent="0.25">
      <c r="B42" s="151" t="s">
        <v>6</v>
      </c>
      <c r="C42" s="153"/>
      <c r="D42" s="228"/>
      <c r="E42" s="27"/>
      <c r="F42" s="222"/>
      <c r="G42" s="237"/>
      <c r="H42" s="153">
        <v>3266</v>
      </c>
      <c r="I42" s="153">
        <v>3</v>
      </c>
      <c r="J42" s="159">
        <v>22</v>
      </c>
      <c r="K42" s="153" t="s">
        <v>186</v>
      </c>
      <c r="L42" s="241"/>
      <c r="M42" s="142">
        <f>100-M41</f>
        <v>27.129999999999995</v>
      </c>
      <c r="N42" s="222"/>
      <c r="O42" s="218"/>
      <c r="P42" s="220"/>
      <c r="Q42" s="86"/>
      <c r="T42" s="5"/>
      <c r="U42" s="5"/>
      <c r="V42" s="5"/>
    </row>
    <row r="43" spans="1:22" ht="12" customHeight="1" x14ac:dyDescent="0.25">
      <c r="A43" s="39"/>
      <c r="B43" s="40"/>
      <c r="C43" s="40"/>
      <c r="D43" s="41"/>
      <c r="E43" s="40"/>
      <c r="F43" s="40"/>
      <c r="G43" s="42"/>
      <c r="H43" s="40"/>
      <c r="I43" s="40"/>
      <c r="J43" s="41"/>
      <c r="K43" s="40"/>
      <c r="M43" s="114"/>
      <c r="N43" s="40"/>
      <c r="O43" s="100"/>
      <c r="P43" s="87"/>
      <c r="Q43" s="108"/>
      <c r="R43" s="43"/>
    </row>
    <row r="44" spans="1:22" ht="12" customHeight="1" x14ac:dyDescent="0.25">
      <c r="A44" s="155"/>
      <c r="B44" s="40"/>
      <c r="C44" s="40"/>
      <c r="D44" s="41"/>
      <c r="E44" s="40"/>
      <c r="F44" s="40"/>
      <c r="G44" s="42"/>
      <c r="H44" s="40"/>
      <c r="I44" s="40"/>
      <c r="J44" s="41"/>
      <c r="K44" s="40"/>
      <c r="M44" s="114"/>
      <c r="N44" s="40"/>
      <c r="O44" s="100"/>
      <c r="P44" s="87"/>
      <c r="R44" s="155"/>
    </row>
    <row r="45" spans="1:22" ht="12" customHeight="1" x14ac:dyDescent="0.25">
      <c r="A45" s="155"/>
      <c r="B45" s="40"/>
      <c r="C45" s="40"/>
      <c r="D45" s="41"/>
      <c r="E45" s="40"/>
      <c r="F45" s="40"/>
      <c r="G45" s="42"/>
      <c r="H45" s="40"/>
      <c r="I45" s="40"/>
      <c r="J45" s="41"/>
      <c r="K45" s="40"/>
      <c r="M45" s="114"/>
      <c r="N45" s="40"/>
      <c r="O45" s="100"/>
      <c r="P45" s="87"/>
      <c r="R45" s="155"/>
    </row>
    <row r="46" spans="1:22" s="12" customFormat="1" ht="12" customHeight="1" x14ac:dyDescent="0.25">
      <c r="B46" s="229" t="s">
        <v>32</v>
      </c>
      <c r="C46" s="46"/>
      <c r="D46" s="229" t="s">
        <v>0</v>
      </c>
      <c r="E46" s="231" t="s">
        <v>41</v>
      </c>
      <c r="F46" s="76" t="s">
        <v>39</v>
      </c>
      <c r="G46" s="238" t="s">
        <v>51</v>
      </c>
      <c r="H46" s="235" t="s">
        <v>39</v>
      </c>
      <c r="I46" s="231" t="s">
        <v>22</v>
      </c>
      <c r="J46" s="225" t="s">
        <v>38</v>
      </c>
      <c r="K46" s="235" t="s">
        <v>59</v>
      </c>
      <c r="L46" s="244"/>
      <c r="M46" s="254" t="s">
        <v>51</v>
      </c>
      <c r="N46" s="235" t="s">
        <v>60</v>
      </c>
      <c r="O46" s="254" t="s">
        <v>50</v>
      </c>
      <c r="P46" s="238" t="s">
        <v>121</v>
      </c>
      <c r="Q46" s="85"/>
      <c r="T46" s="75"/>
      <c r="U46" s="75"/>
      <c r="V46" s="75"/>
    </row>
    <row r="47" spans="1:22" s="3" customFormat="1" ht="12" customHeight="1" x14ac:dyDescent="0.25">
      <c r="B47" s="230"/>
      <c r="C47" s="44"/>
      <c r="D47" s="230"/>
      <c r="E47" s="232"/>
      <c r="F47" s="31" t="s">
        <v>45</v>
      </c>
      <c r="G47" s="239"/>
      <c r="H47" s="230"/>
      <c r="I47" s="232"/>
      <c r="J47" s="226"/>
      <c r="K47" s="230"/>
      <c r="L47" s="245"/>
      <c r="M47" s="255"/>
      <c r="N47" s="230"/>
      <c r="O47" s="255"/>
      <c r="P47" s="239"/>
      <c r="Q47" s="85"/>
      <c r="T47" s="68"/>
      <c r="U47" s="68"/>
      <c r="V47" s="68"/>
    </row>
    <row r="48" spans="1:22" s="6" customFormat="1" ht="12" customHeight="1" x14ac:dyDescent="0.25">
      <c r="B48" s="45" t="s">
        <v>35</v>
      </c>
      <c r="C48" s="45"/>
      <c r="D48" s="246">
        <v>1</v>
      </c>
      <c r="E48" s="28" t="s">
        <v>42</v>
      </c>
      <c r="F48" s="240">
        <f>ABS(H48-H49)</f>
        <v>209</v>
      </c>
      <c r="G48" s="252">
        <v>71.8</v>
      </c>
      <c r="H48" s="83">
        <v>3587</v>
      </c>
      <c r="I48" s="83" t="s">
        <v>23</v>
      </c>
      <c r="J48" s="160">
        <v>1</v>
      </c>
      <c r="K48" s="83" t="s">
        <v>165</v>
      </c>
      <c r="L48" s="233" t="s">
        <v>49</v>
      </c>
      <c r="M48" s="139">
        <v>76.78</v>
      </c>
      <c r="N48" s="221" t="s">
        <v>192</v>
      </c>
      <c r="O48" s="258">
        <v>90</v>
      </c>
      <c r="P48" s="276" t="s">
        <v>131</v>
      </c>
      <c r="Q48" s="86"/>
      <c r="V48" s="5"/>
    </row>
    <row r="49" spans="2:22" s="6" customFormat="1" ht="12" customHeight="1" x14ac:dyDescent="0.25">
      <c r="B49" s="34" t="s">
        <v>19</v>
      </c>
      <c r="C49" s="34"/>
      <c r="D49" s="227"/>
      <c r="E49" s="26"/>
      <c r="F49" s="221"/>
      <c r="G49" s="249"/>
      <c r="H49" s="80">
        <v>3378</v>
      </c>
      <c r="I49" s="80">
        <v>2</v>
      </c>
      <c r="J49" s="158">
        <v>17</v>
      </c>
      <c r="K49" s="80" t="s">
        <v>129</v>
      </c>
      <c r="L49" s="234"/>
      <c r="M49" s="138">
        <f>100-M48</f>
        <v>23.22</v>
      </c>
      <c r="N49" s="221"/>
      <c r="O49" s="217"/>
      <c r="P49" s="277"/>
      <c r="Q49" s="36"/>
      <c r="V49" s="5"/>
    </row>
    <row r="50" spans="2:22" s="6" customFormat="1" ht="12" customHeight="1" x14ac:dyDescent="0.25">
      <c r="B50" s="33" t="s">
        <v>14</v>
      </c>
      <c r="C50" s="33"/>
      <c r="D50" s="227">
        <v>2</v>
      </c>
      <c r="E50" s="26" t="s">
        <v>42</v>
      </c>
      <c r="F50" s="248">
        <f>ABS(H50-H51)</f>
        <v>5</v>
      </c>
      <c r="G50" s="264">
        <v>69.5</v>
      </c>
      <c r="H50" s="80">
        <v>3458</v>
      </c>
      <c r="I50" s="80">
        <v>1</v>
      </c>
      <c r="J50" s="158">
        <v>8</v>
      </c>
      <c r="K50" s="80" t="s">
        <v>150</v>
      </c>
      <c r="L50" s="234" t="s">
        <v>49</v>
      </c>
      <c r="M50" s="139">
        <v>49.3</v>
      </c>
      <c r="N50" s="221" t="s">
        <v>193</v>
      </c>
      <c r="O50" s="256">
        <f>900/16</f>
        <v>56.25</v>
      </c>
      <c r="P50" s="276" t="s">
        <v>131</v>
      </c>
      <c r="Q50" s="86"/>
      <c r="V50" s="5"/>
    </row>
    <row r="51" spans="2:22" s="6" customFormat="1" ht="12" customHeight="1" x14ac:dyDescent="0.25">
      <c r="B51" s="34" t="s">
        <v>33</v>
      </c>
      <c r="C51" s="34"/>
      <c r="D51" s="227"/>
      <c r="E51" s="26" t="s">
        <v>42</v>
      </c>
      <c r="F51" s="240"/>
      <c r="G51" s="249"/>
      <c r="H51" s="80">
        <v>3463</v>
      </c>
      <c r="I51" s="80">
        <v>1</v>
      </c>
      <c r="J51" s="158">
        <v>9</v>
      </c>
      <c r="K51" s="80" t="s">
        <v>151</v>
      </c>
      <c r="L51" s="234"/>
      <c r="M51" s="138">
        <f>100-M50</f>
        <v>50.7</v>
      </c>
      <c r="N51" s="221"/>
      <c r="O51" s="217"/>
      <c r="P51" s="277"/>
      <c r="Q51" s="36"/>
      <c r="V51" s="5"/>
    </row>
    <row r="52" spans="2:22" s="6" customFormat="1" ht="12" customHeight="1" x14ac:dyDescent="0.25">
      <c r="B52" s="80" t="s">
        <v>124</v>
      </c>
      <c r="C52" s="80"/>
      <c r="D52" s="227">
        <v>3</v>
      </c>
      <c r="E52" s="26" t="s">
        <v>42</v>
      </c>
      <c r="F52" s="221">
        <f>ABS(H52-H53)</f>
        <v>72</v>
      </c>
      <c r="G52" s="253">
        <v>68.2</v>
      </c>
      <c r="H52" s="80">
        <v>3452</v>
      </c>
      <c r="I52" s="80" t="s">
        <v>23</v>
      </c>
      <c r="J52" s="158">
        <v>4</v>
      </c>
      <c r="K52" s="128" t="s">
        <v>166</v>
      </c>
      <c r="L52" s="234" t="s">
        <v>49</v>
      </c>
      <c r="M52" s="139">
        <v>59.95</v>
      </c>
      <c r="N52" s="221" t="s">
        <v>194</v>
      </c>
      <c r="O52" s="257">
        <v>90</v>
      </c>
      <c r="P52" s="276" t="s">
        <v>136</v>
      </c>
      <c r="Q52" s="86">
        <f>M52*5/100</f>
        <v>2.9975000000000001</v>
      </c>
      <c r="V52" s="5"/>
    </row>
    <row r="53" spans="2:22" s="6" customFormat="1" ht="12" customHeight="1" x14ac:dyDescent="0.25">
      <c r="B53" s="82" t="s">
        <v>18</v>
      </c>
      <c r="C53" s="82"/>
      <c r="D53" s="227"/>
      <c r="E53" s="26"/>
      <c r="F53" s="221"/>
      <c r="G53" s="253"/>
      <c r="H53" s="80">
        <v>3380</v>
      </c>
      <c r="I53" s="80">
        <v>2</v>
      </c>
      <c r="J53" s="158">
        <v>13</v>
      </c>
      <c r="K53" s="128" t="s">
        <v>153</v>
      </c>
      <c r="L53" s="234"/>
      <c r="M53" s="138">
        <f>100-M52</f>
        <v>40.049999999999997</v>
      </c>
      <c r="N53" s="221"/>
      <c r="O53" s="257"/>
      <c r="P53" s="277"/>
      <c r="Q53" s="36"/>
      <c r="V53" s="5"/>
    </row>
    <row r="54" spans="2:22" s="6" customFormat="1" ht="12" customHeight="1" x14ac:dyDescent="0.25">
      <c r="B54" s="82" t="s">
        <v>27</v>
      </c>
      <c r="C54" s="82"/>
      <c r="D54" s="227">
        <v>4</v>
      </c>
      <c r="E54" s="26"/>
      <c r="F54" s="221">
        <f>ABS(H54-H55)</f>
        <v>152</v>
      </c>
      <c r="G54" s="84"/>
      <c r="H54" s="80">
        <v>3545</v>
      </c>
      <c r="I54" s="80" t="s">
        <v>23</v>
      </c>
      <c r="J54" s="158">
        <v>5</v>
      </c>
      <c r="K54" s="128" t="s">
        <v>154</v>
      </c>
      <c r="L54" s="234" t="s">
        <v>49</v>
      </c>
      <c r="M54" s="139">
        <v>70.260000000000005</v>
      </c>
      <c r="N54" s="221" t="s">
        <v>195</v>
      </c>
      <c r="O54" s="257">
        <v>75</v>
      </c>
      <c r="P54" s="276" t="s">
        <v>131</v>
      </c>
      <c r="Q54" s="86">
        <f>M54*6/100</f>
        <v>4.2156000000000002</v>
      </c>
      <c r="V54" s="5"/>
    </row>
    <row r="55" spans="2:22" s="6" customFormat="1" ht="12" customHeight="1" x14ac:dyDescent="0.25">
      <c r="B55" s="82" t="s">
        <v>30</v>
      </c>
      <c r="C55" s="82"/>
      <c r="D55" s="227"/>
      <c r="E55" s="26"/>
      <c r="F55" s="221"/>
      <c r="G55" s="84"/>
      <c r="H55" s="80">
        <v>3393</v>
      </c>
      <c r="I55" s="80">
        <v>1</v>
      </c>
      <c r="J55" s="158">
        <v>12</v>
      </c>
      <c r="K55" s="128" t="s">
        <v>143</v>
      </c>
      <c r="L55" s="234"/>
      <c r="M55" s="138">
        <f>100-M54</f>
        <v>29.739999999999995</v>
      </c>
      <c r="N55" s="221"/>
      <c r="O55" s="257"/>
      <c r="P55" s="277"/>
      <c r="Q55" s="36"/>
      <c r="V55" s="5"/>
    </row>
    <row r="56" spans="2:22" s="6" customFormat="1" ht="12" customHeight="1" x14ac:dyDescent="0.25">
      <c r="B56" s="82" t="s">
        <v>26</v>
      </c>
      <c r="C56" s="82"/>
      <c r="D56" s="227">
        <v>5</v>
      </c>
      <c r="E56" s="26" t="s">
        <v>42</v>
      </c>
      <c r="F56" s="221">
        <f>ABS(H56-H57)</f>
        <v>180</v>
      </c>
      <c r="G56" s="84"/>
      <c r="H56" s="80">
        <v>3589</v>
      </c>
      <c r="I56" s="80" t="s">
        <v>23</v>
      </c>
      <c r="J56" s="158">
        <v>2</v>
      </c>
      <c r="K56" s="128" t="s">
        <v>147</v>
      </c>
      <c r="L56" s="234" t="s">
        <v>49</v>
      </c>
      <c r="M56" s="139">
        <v>73.569999999999993</v>
      </c>
      <c r="N56" s="221" t="s">
        <v>196</v>
      </c>
      <c r="O56" s="257">
        <v>75</v>
      </c>
      <c r="P56" s="276" t="s">
        <v>145</v>
      </c>
      <c r="Q56" s="36"/>
      <c r="V56" s="5"/>
    </row>
    <row r="57" spans="2:22" s="6" customFormat="1" ht="12" customHeight="1" x14ac:dyDescent="0.25">
      <c r="B57" s="82" t="s">
        <v>29</v>
      </c>
      <c r="C57" s="82"/>
      <c r="D57" s="227"/>
      <c r="E57" s="26" t="s">
        <v>42</v>
      </c>
      <c r="F57" s="221"/>
      <c r="G57" s="84"/>
      <c r="H57" s="80">
        <v>3409</v>
      </c>
      <c r="I57" s="80">
        <v>2</v>
      </c>
      <c r="J57" s="158">
        <v>15</v>
      </c>
      <c r="K57" s="128" t="s">
        <v>157</v>
      </c>
      <c r="L57" s="234"/>
      <c r="M57" s="138">
        <f>100-M56</f>
        <v>26.430000000000007</v>
      </c>
      <c r="N57" s="221"/>
      <c r="O57" s="257"/>
      <c r="P57" s="277"/>
      <c r="Q57" s="36"/>
      <c r="V57" s="5"/>
    </row>
    <row r="58" spans="2:22" s="6" customFormat="1" ht="12" customHeight="1" x14ac:dyDescent="0.25">
      <c r="B58" s="82" t="s">
        <v>21</v>
      </c>
      <c r="C58" s="82"/>
      <c r="D58" s="227">
        <v>6</v>
      </c>
      <c r="E58" s="26"/>
      <c r="F58" s="221">
        <f>ABS(H58-H59)</f>
        <v>26</v>
      </c>
      <c r="G58" s="84"/>
      <c r="H58" s="80">
        <v>3461</v>
      </c>
      <c r="I58" s="80">
        <v>1</v>
      </c>
      <c r="J58" s="158">
        <v>7</v>
      </c>
      <c r="K58" s="128" t="s">
        <v>160</v>
      </c>
      <c r="L58" s="234" t="s">
        <v>49</v>
      </c>
      <c r="M58" s="139">
        <v>53.63</v>
      </c>
      <c r="N58" s="156" t="s">
        <v>207</v>
      </c>
      <c r="O58" s="278">
        <f>2500/48</f>
        <v>52.083333333333336</v>
      </c>
      <c r="P58" s="276" t="s">
        <v>142</v>
      </c>
      <c r="Q58" s="36"/>
      <c r="V58" s="5"/>
    </row>
    <row r="59" spans="2:22" s="6" customFormat="1" ht="12" customHeight="1" x14ac:dyDescent="0.25">
      <c r="B59" s="82" t="s">
        <v>12</v>
      </c>
      <c r="C59" s="82"/>
      <c r="D59" s="227"/>
      <c r="E59" s="26"/>
      <c r="F59" s="221"/>
      <c r="G59" s="84"/>
      <c r="H59" s="80">
        <v>3435</v>
      </c>
      <c r="I59" s="80">
        <v>1</v>
      </c>
      <c r="J59" s="158">
        <v>10</v>
      </c>
      <c r="K59" s="128" t="s">
        <v>162</v>
      </c>
      <c r="L59" s="234"/>
      <c r="M59" s="138">
        <f>100-M58</f>
        <v>46.37</v>
      </c>
      <c r="N59" s="157" t="s">
        <v>206</v>
      </c>
      <c r="O59" s="217"/>
      <c r="P59" s="277"/>
      <c r="Q59" s="36"/>
      <c r="V59" s="5"/>
    </row>
    <row r="60" spans="2:22" s="6" customFormat="1" ht="12" customHeight="1" x14ac:dyDescent="0.25">
      <c r="B60" s="82" t="s">
        <v>28</v>
      </c>
      <c r="C60" s="82"/>
      <c r="D60" s="227">
        <v>7</v>
      </c>
      <c r="E60" s="26" t="s">
        <v>42</v>
      </c>
      <c r="F60" s="221">
        <f>ABS(H60-H61)</f>
        <v>181</v>
      </c>
      <c r="G60" s="84"/>
      <c r="H60" s="80">
        <v>3540</v>
      </c>
      <c r="I60" s="80" t="s">
        <v>23</v>
      </c>
      <c r="J60" s="158">
        <v>3</v>
      </c>
      <c r="K60" s="128" t="s">
        <v>167</v>
      </c>
      <c r="L60" s="234" t="s">
        <v>49</v>
      </c>
      <c r="M60" s="139">
        <v>73.680000000000007</v>
      </c>
      <c r="N60" s="221" t="s">
        <v>208</v>
      </c>
      <c r="O60" s="278">
        <f>500/6</f>
        <v>83.333333333333329</v>
      </c>
      <c r="P60" s="276" t="s">
        <v>131</v>
      </c>
      <c r="Q60" s="36"/>
      <c r="V60" s="5"/>
    </row>
    <row r="61" spans="2:22" s="6" customFormat="1" ht="12" customHeight="1" x14ac:dyDescent="0.25">
      <c r="B61" s="82" t="s">
        <v>15</v>
      </c>
      <c r="C61" s="82"/>
      <c r="D61" s="227"/>
      <c r="E61" s="26" t="s">
        <v>42</v>
      </c>
      <c r="F61" s="221"/>
      <c r="G61" s="84"/>
      <c r="H61" s="147">
        <v>3359</v>
      </c>
      <c r="I61" s="147">
        <v>2</v>
      </c>
      <c r="J61" s="158">
        <v>14</v>
      </c>
      <c r="K61" s="147" t="s">
        <v>171</v>
      </c>
      <c r="L61" s="234"/>
      <c r="M61" s="138">
        <f>100-M60</f>
        <v>26.319999999999993</v>
      </c>
      <c r="N61" s="221"/>
      <c r="O61" s="217"/>
      <c r="P61" s="277"/>
      <c r="Q61" s="36"/>
      <c r="V61" s="5"/>
    </row>
    <row r="62" spans="2:22" s="6" customFormat="1" ht="12" customHeight="1" x14ac:dyDescent="0.25">
      <c r="B62" s="143" t="s">
        <v>58</v>
      </c>
      <c r="C62" s="143"/>
      <c r="D62" s="227">
        <v>8</v>
      </c>
      <c r="E62" s="26" t="s">
        <v>42</v>
      </c>
      <c r="F62" s="221">
        <f>ABS(H62-H63)</f>
        <v>41</v>
      </c>
      <c r="G62" s="253">
        <v>70.3</v>
      </c>
      <c r="H62" s="147">
        <v>3481</v>
      </c>
      <c r="I62" s="147" t="s">
        <v>23</v>
      </c>
      <c r="J62" s="158">
        <v>6</v>
      </c>
      <c r="K62" s="147" t="s">
        <v>182</v>
      </c>
      <c r="L62" s="234" t="s">
        <v>49</v>
      </c>
      <c r="M62" s="145">
        <v>55.71</v>
      </c>
      <c r="N62" s="221" t="s">
        <v>209</v>
      </c>
      <c r="O62" s="269">
        <f>500/8</f>
        <v>62.5</v>
      </c>
      <c r="P62" s="276" t="s">
        <v>131</v>
      </c>
      <c r="Q62" s="36"/>
      <c r="V62" s="5"/>
    </row>
    <row r="63" spans="2:22" s="6" customFormat="1" ht="12" customHeight="1" x14ac:dyDescent="0.25">
      <c r="B63" s="144" t="s">
        <v>13</v>
      </c>
      <c r="C63" s="144"/>
      <c r="D63" s="228"/>
      <c r="E63" s="27"/>
      <c r="F63" s="222"/>
      <c r="G63" s="250"/>
      <c r="H63" s="146">
        <v>3440</v>
      </c>
      <c r="I63" s="146">
        <v>1</v>
      </c>
      <c r="J63" s="159">
        <v>11</v>
      </c>
      <c r="K63" s="146" t="s">
        <v>185</v>
      </c>
      <c r="L63" s="241"/>
      <c r="M63" s="142">
        <f>100-M62</f>
        <v>44.29</v>
      </c>
      <c r="N63" s="222"/>
      <c r="O63" s="218"/>
      <c r="P63" s="220"/>
      <c r="Q63" s="36"/>
      <c r="V63" s="5"/>
    </row>
    <row r="64" spans="2:22" ht="12" customHeight="1" x14ac:dyDescent="0.25">
      <c r="P64" s="281"/>
    </row>
    <row r="65" spans="2:24" ht="12" customHeight="1" x14ac:dyDescent="0.25">
      <c r="F65" s="48"/>
      <c r="N65" s="30"/>
      <c r="P65" s="281"/>
    </row>
    <row r="66" spans="2:24" ht="12" customHeight="1" x14ac:dyDescent="0.25">
      <c r="F66" s="48"/>
      <c r="N66" s="30"/>
      <c r="P66" s="282"/>
    </row>
    <row r="67" spans="2:24" ht="12" customHeight="1" x14ac:dyDescent="0.25">
      <c r="B67" s="229" t="s">
        <v>32</v>
      </c>
      <c r="C67" s="183"/>
      <c r="D67" s="229" t="s">
        <v>0</v>
      </c>
      <c r="E67" s="231" t="s">
        <v>41</v>
      </c>
      <c r="F67" s="185" t="s">
        <v>39</v>
      </c>
      <c r="G67" s="238" t="s">
        <v>51</v>
      </c>
      <c r="H67" s="235" t="s">
        <v>39</v>
      </c>
      <c r="I67" s="231" t="s">
        <v>22</v>
      </c>
      <c r="J67" s="225" t="s">
        <v>38</v>
      </c>
      <c r="K67" s="235" t="s">
        <v>77</v>
      </c>
      <c r="L67" s="244"/>
      <c r="M67" s="254" t="s">
        <v>51</v>
      </c>
      <c r="N67" s="235" t="s">
        <v>78</v>
      </c>
      <c r="O67" s="254" t="s">
        <v>50</v>
      </c>
      <c r="P67" s="238" t="s">
        <v>121</v>
      </c>
      <c r="T67" s="5">
        <v>8</v>
      </c>
      <c r="U67" s="77">
        <f>T67*100/8</f>
        <v>100</v>
      </c>
    </row>
    <row r="68" spans="2:24" ht="12" customHeight="1" x14ac:dyDescent="0.25">
      <c r="B68" s="230"/>
      <c r="C68" s="184"/>
      <c r="D68" s="230"/>
      <c r="E68" s="232"/>
      <c r="F68" s="31" t="s">
        <v>45</v>
      </c>
      <c r="G68" s="239"/>
      <c r="H68" s="230"/>
      <c r="I68" s="232"/>
      <c r="J68" s="226"/>
      <c r="K68" s="230"/>
      <c r="L68" s="245"/>
      <c r="M68" s="255"/>
      <c r="N68" s="230"/>
      <c r="O68" s="255"/>
      <c r="P68" s="239"/>
      <c r="T68" s="5">
        <f>T67-0.5</f>
        <v>7.5</v>
      </c>
      <c r="U68" s="77">
        <f t="shared" ref="U68:U82" si="13">T68*100/8</f>
        <v>93.75</v>
      </c>
      <c r="X68" s="10">
        <f>SQRT(6)*5</f>
        <v>12.24744871391589</v>
      </c>
    </row>
    <row r="69" spans="2:24" ht="12" customHeight="1" x14ac:dyDescent="0.25">
      <c r="B69" s="186" t="s">
        <v>35</v>
      </c>
      <c r="C69" s="186"/>
      <c r="D69" s="246">
        <v>1</v>
      </c>
      <c r="E69" s="28" t="s">
        <v>42</v>
      </c>
      <c r="F69" s="240">
        <f>ABS(H69-H70)</f>
        <v>129</v>
      </c>
      <c r="G69" s="252">
        <v>71.8</v>
      </c>
      <c r="H69" s="186">
        <v>3587</v>
      </c>
      <c r="I69" s="186" t="s">
        <v>23</v>
      </c>
      <c r="J69" s="188">
        <v>1</v>
      </c>
      <c r="K69" s="186" t="s">
        <v>165</v>
      </c>
      <c r="L69" s="233" t="s">
        <v>49</v>
      </c>
      <c r="M69" s="190">
        <v>67.42</v>
      </c>
      <c r="N69" s="221" t="s">
        <v>215</v>
      </c>
      <c r="O69" s="268">
        <f>500/8</f>
        <v>62.5</v>
      </c>
      <c r="P69" s="276" t="s">
        <v>142</v>
      </c>
      <c r="Q69" s="109"/>
      <c r="T69" s="5">
        <f t="shared" ref="T69:T82" si="14">T68-0.5</f>
        <v>7</v>
      </c>
      <c r="U69" s="77">
        <f t="shared" si="13"/>
        <v>87.5</v>
      </c>
    </row>
    <row r="70" spans="2:24" ht="12" customHeight="1" x14ac:dyDescent="0.25">
      <c r="B70" s="181" t="s">
        <v>14</v>
      </c>
      <c r="C70" s="181"/>
      <c r="D70" s="227"/>
      <c r="E70" s="26" t="s">
        <v>42</v>
      </c>
      <c r="F70" s="221"/>
      <c r="G70" s="249"/>
      <c r="H70" s="177">
        <v>3458</v>
      </c>
      <c r="I70" s="177">
        <v>1</v>
      </c>
      <c r="J70" s="181">
        <v>8</v>
      </c>
      <c r="K70" s="177" t="s">
        <v>150</v>
      </c>
      <c r="L70" s="234"/>
      <c r="M70" s="194">
        <f>100-M69</f>
        <v>32.58</v>
      </c>
      <c r="N70" s="221"/>
      <c r="O70" s="217"/>
      <c r="P70" s="277"/>
      <c r="T70" s="5">
        <f t="shared" si="14"/>
        <v>6.5</v>
      </c>
      <c r="U70" s="77">
        <f t="shared" si="13"/>
        <v>81.25</v>
      </c>
    </row>
    <row r="71" spans="2:24" ht="12" customHeight="1" x14ac:dyDescent="0.25">
      <c r="B71" s="177" t="s">
        <v>124</v>
      </c>
      <c r="C71" s="177"/>
      <c r="D71" s="227">
        <v>2</v>
      </c>
      <c r="E71" s="26" t="s">
        <v>42</v>
      </c>
      <c r="F71" s="248">
        <f>ABS(H71-H72)</f>
        <v>93</v>
      </c>
      <c r="G71" s="264">
        <v>69.5</v>
      </c>
      <c r="H71" s="177">
        <v>3452</v>
      </c>
      <c r="I71" s="177" t="s">
        <v>23</v>
      </c>
      <c r="J71" s="181">
        <v>4</v>
      </c>
      <c r="K71" s="177" t="s">
        <v>166</v>
      </c>
      <c r="L71" s="234" t="s">
        <v>49</v>
      </c>
      <c r="M71" s="190">
        <v>37.24</v>
      </c>
      <c r="N71" s="221" t="s">
        <v>220</v>
      </c>
      <c r="O71" s="278">
        <f>900/16</f>
        <v>56.25</v>
      </c>
      <c r="P71" s="276" t="s">
        <v>142</v>
      </c>
      <c r="Q71" s="109"/>
      <c r="T71" s="5">
        <f t="shared" si="14"/>
        <v>6</v>
      </c>
      <c r="U71" s="77">
        <f t="shared" si="13"/>
        <v>75</v>
      </c>
    </row>
    <row r="72" spans="2:24" ht="12" customHeight="1" x14ac:dyDescent="0.25">
      <c r="B72" s="181" t="s">
        <v>27</v>
      </c>
      <c r="C72" s="181"/>
      <c r="D72" s="227"/>
      <c r="E72" s="26"/>
      <c r="F72" s="240"/>
      <c r="G72" s="249"/>
      <c r="H72" s="177">
        <v>3545</v>
      </c>
      <c r="I72" s="177" t="s">
        <v>23</v>
      </c>
      <c r="J72" s="181">
        <v>5</v>
      </c>
      <c r="K72" s="177" t="s">
        <v>154</v>
      </c>
      <c r="L72" s="234"/>
      <c r="M72" s="194">
        <f>100-M71</f>
        <v>62.76</v>
      </c>
      <c r="N72" s="221"/>
      <c r="O72" s="217"/>
      <c r="P72" s="277"/>
      <c r="T72" s="5">
        <f t="shared" si="14"/>
        <v>5.5</v>
      </c>
      <c r="U72" s="77">
        <f t="shared" si="13"/>
        <v>68.75</v>
      </c>
    </row>
    <row r="73" spans="2:24" ht="12" customHeight="1" x14ac:dyDescent="0.25">
      <c r="B73" s="177" t="s">
        <v>26</v>
      </c>
      <c r="C73" s="177"/>
      <c r="D73" s="227">
        <v>3</v>
      </c>
      <c r="E73" s="26" t="s">
        <v>42</v>
      </c>
      <c r="F73" s="221">
        <f>ABS(H73-H74)</f>
        <v>128</v>
      </c>
      <c r="G73" s="253">
        <v>68.2</v>
      </c>
      <c r="H73" s="177">
        <v>3589</v>
      </c>
      <c r="I73" s="177" t="s">
        <v>23</v>
      </c>
      <c r="J73" s="181">
        <v>2</v>
      </c>
      <c r="K73" s="177" t="s">
        <v>147</v>
      </c>
      <c r="L73" s="234" t="s">
        <v>49</v>
      </c>
      <c r="M73" s="190">
        <v>67.290000000000006</v>
      </c>
      <c r="N73" s="177" t="s">
        <v>226</v>
      </c>
      <c r="O73" s="269">
        <v>60</v>
      </c>
      <c r="P73" s="276" t="s">
        <v>142</v>
      </c>
      <c r="T73" s="5">
        <f t="shared" si="14"/>
        <v>5</v>
      </c>
      <c r="U73" s="77">
        <f t="shared" si="13"/>
        <v>62.5</v>
      </c>
    </row>
    <row r="74" spans="2:24" ht="12" customHeight="1" x14ac:dyDescent="0.25">
      <c r="B74" s="181" t="s">
        <v>21</v>
      </c>
      <c r="C74" s="181"/>
      <c r="D74" s="227"/>
      <c r="E74" s="26"/>
      <c r="F74" s="221"/>
      <c r="G74" s="253"/>
      <c r="H74" s="177">
        <v>3461</v>
      </c>
      <c r="I74" s="177">
        <v>1</v>
      </c>
      <c r="J74" s="181">
        <v>7</v>
      </c>
      <c r="K74" s="177" t="s">
        <v>160</v>
      </c>
      <c r="L74" s="234"/>
      <c r="M74" s="194">
        <f>100-M73</f>
        <v>32.709999999999994</v>
      </c>
      <c r="N74" s="157" t="s">
        <v>225</v>
      </c>
      <c r="O74" s="257"/>
      <c r="P74" s="277"/>
      <c r="T74" s="5">
        <f t="shared" si="14"/>
        <v>4.5</v>
      </c>
      <c r="U74" s="77">
        <f t="shared" si="13"/>
        <v>56.25</v>
      </c>
    </row>
    <row r="75" spans="2:24" ht="12" customHeight="1" x14ac:dyDescent="0.25">
      <c r="B75" s="179" t="s">
        <v>28</v>
      </c>
      <c r="C75" s="179"/>
      <c r="D75" s="223">
        <v>4</v>
      </c>
      <c r="E75" s="162" t="s">
        <v>42</v>
      </c>
      <c r="F75" s="223">
        <f>ABS(H75-H76)</f>
        <v>59</v>
      </c>
      <c r="G75" s="179"/>
      <c r="H75" s="179">
        <v>3540</v>
      </c>
      <c r="I75" s="179" t="s">
        <v>23</v>
      </c>
      <c r="J75" s="181">
        <v>3</v>
      </c>
      <c r="K75" s="179" t="s">
        <v>167</v>
      </c>
      <c r="L75" s="242" t="s">
        <v>49</v>
      </c>
      <c r="M75" s="179">
        <v>58.18</v>
      </c>
      <c r="N75" s="223" t="s">
        <v>227</v>
      </c>
      <c r="O75" s="279">
        <f>700/16</f>
        <v>43.75</v>
      </c>
      <c r="P75" s="276" t="s">
        <v>228</v>
      </c>
      <c r="Q75" s="109"/>
      <c r="T75" s="5">
        <f t="shared" si="14"/>
        <v>4</v>
      </c>
      <c r="U75" s="77">
        <f t="shared" si="13"/>
        <v>50</v>
      </c>
    </row>
    <row r="76" spans="2:24" ht="12" customHeight="1" x14ac:dyDescent="0.25">
      <c r="B76" s="180" t="s">
        <v>58</v>
      </c>
      <c r="C76" s="180"/>
      <c r="D76" s="251"/>
      <c r="E76" s="163" t="s">
        <v>42</v>
      </c>
      <c r="F76" s="251"/>
      <c r="G76" s="180"/>
      <c r="H76" s="180">
        <v>3481</v>
      </c>
      <c r="I76" s="180" t="s">
        <v>23</v>
      </c>
      <c r="J76" s="182">
        <v>6</v>
      </c>
      <c r="K76" s="180" t="s">
        <v>182</v>
      </c>
      <c r="L76" s="243"/>
      <c r="M76" s="164">
        <f>100-M75</f>
        <v>41.82</v>
      </c>
      <c r="N76" s="251"/>
      <c r="O76" s="280"/>
      <c r="P76" s="220"/>
      <c r="T76" s="5">
        <f t="shared" si="14"/>
        <v>3.5</v>
      </c>
      <c r="U76" s="77">
        <f t="shared" si="13"/>
        <v>43.75</v>
      </c>
    </row>
    <row r="77" spans="2:24" ht="12" customHeight="1" x14ac:dyDescent="0.25">
      <c r="F77" s="48"/>
      <c r="N77" s="30"/>
      <c r="P77" s="102"/>
      <c r="T77" s="5">
        <f t="shared" si="14"/>
        <v>3</v>
      </c>
      <c r="U77" s="77">
        <f t="shared" si="13"/>
        <v>37.5</v>
      </c>
    </row>
    <row r="78" spans="2:24" ht="12" customHeight="1" x14ac:dyDescent="0.25">
      <c r="F78" s="48"/>
      <c r="N78" s="30"/>
      <c r="P78" s="102"/>
      <c r="T78" s="5">
        <f t="shared" si="14"/>
        <v>2.5</v>
      </c>
      <c r="U78" s="77">
        <f t="shared" si="13"/>
        <v>31.25</v>
      </c>
    </row>
    <row r="79" spans="2:24" ht="12" customHeight="1" x14ac:dyDescent="0.25">
      <c r="F79" s="48"/>
      <c r="N79" s="30"/>
      <c r="P79" s="161"/>
      <c r="T79" s="5">
        <f t="shared" si="14"/>
        <v>2</v>
      </c>
      <c r="U79" s="77">
        <f t="shared" si="13"/>
        <v>25</v>
      </c>
    </row>
    <row r="80" spans="2:24" ht="12" customHeight="1" x14ac:dyDescent="0.25">
      <c r="B80" s="229" t="s">
        <v>32</v>
      </c>
      <c r="C80" s="95"/>
      <c r="D80" s="229" t="s">
        <v>0</v>
      </c>
      <c r="E80" s="231" t="s">
        <v>41</v>
      </c>
      <c r="F80" s="93" t="s">
        <v>39</v>
      </c>
      <c r="G80" s="238" t="s">
        <v>51</v>
      </c>
      <c r="H80" s="235" t="s">
        <v>39</v>
      </c>
      <c r="I80" s="231" t="s">
        <v>22</v>
      </c>
      <c r="J80" s="225" t="s">
        <v>38</v>
      </c>
      <c r="K80" s="235" t="s">
        <v>79</v>
      </c>
      <c r="L80" s="244"/>
      <c r="M80" s="254" t="s">
        <v>51</v>
      </c>
      <c r="N80" s="235" t="s">
        <v>80</v>
      </c>
      <c r="O80" s="254" t="s">
        <v>50</v>
      </c>
      <c r="P80" s="238" t="s">
        <v>121</v>
      </c>
      <c r="T80" s="5">
        <f t="shared" si="14"/>
        <v>1.5</v>
      </c>
      <c r="U80" s="77">
        <f t="shared" si="13"/>
        <v>18.75</v>
      </c>
    </row>
    <row r="81" spans="1:22" ht="12" customHeight="1" x14ac:dyDescent="0.25">
      <c r="B81" s="230"/>
      <c r="C81" s="94"/>
      <c r="D81" s="230"/>
      <c r="E81" s="232"/>
      <c r="F81" s="31" t="s">
        <v>45</v>
      </c>
      <c r="G81" s="239"/>
      <c r="H81" s="230"/>
      <c r="I81" s="232"/>
      <c r="J81" s="226"/>
      <c r="K81" s="230"/>
      <c r="L81" s="245"/>
      <c r="M81" s="255"/>
      <c r="N81" s="230"/>
      <c r="O81" s="255"/>
      <c r="P81" s="239"/>
      <c r="T81" s="5">
        <f t="shared" si="14"/>
        <v>1</v>
      </c>
      <c r="U81" s="77">
        <f t="shared" si="13"/>
        <v>12.5</v>
      </c>
    </row>
    <row r="82" spans="1:22" ht="12" customHeight="1" x14ac:dyDescent="0.25">
      <c r="B82" s="96" t="s">
        <v>35</v>
      </c>
      <c r="C82" s="96"/>
      <c r="D82" s="246">
        <v>1</v>
      </c>
      <c r="E82" s="28" t="s">
        <v>42</v>
      </c>
      <c r="F82" s="240">
        <f>ABS(H82-H83)</f>
        <v>42</v>
      </c>
      <c r="G82" s="252">
        <v>71.8</v>
      </c>
      <c r="H82" s="168">
        <v>3587</v>
      </c>
      <c r="I82" s="168" t="s">
        <v>23</v>
      </c>
      <c r="J82" s="169">
        <v>1</v>
      </c>
      <c r="K82" s="168" t="s">
        <v>165</v>
      </c>
      <c r="L82" s="233" t="s">
        <v>49</v>
      </c>
      <c r="M82" s="139">
        <v>55.84</v>
      </c>
      <c r="N82" s="221" t="s">
        <v>229</v>
      </c>
      <c r="O82" s="258">
        <f>900/14</f>
        <v>64.285714285714292</v>
      </c>
      <c r="P82" s="274" t="s">
        <v>131</v>
      </c>
      <c r="Q82" s="109"/>
      <c r="T82" s="5">
        <f t="shared" si="14"/>
        <v>0.5</v>
      </c>
      <c r="U82" s="77">
        <f t="shared" si="13"/>
        <v>6.25</v>
      </c>
    </row>
    <row r="83" spans="1:22" ht="12" customHeight="1" x14ac:dyDescent="0.25">
      <c r="B83" s="92" t="s">
        <v>27</v>
      </c>
      <c r="C83" s="92"/>
      <c r="D83" s="227"/>
      <c r="E83" s="26"/>
      <c r="F83" s="221"/>
      <c r="G83" s="249"/>
      <c r="H83" s="165">
        <v>3545</v>
      </c>
      <c r="I83" s="165" t="s">
        <v>23</v>
      </c>
      <c r="J83" s="166">
        <v>5</v>
      </c>
      <c r="K83" s="165" t="s">
        <v>154</v>
      </c>
      <c r="L83" s="234"/>
      <c r="M83" s="138">
        <f>100-M82</f>
        <v>44.16</v>
      </c>
      <c r="N83" s="221"/>
      <c r="O83" s="217"/>
      <c r="P83" s="275"/>
      <c r="Q83" s="172"/>
    </row>
    <row r="84" spans="1:22" ht="12" customHeight="1" x14ac:dyDescent="0.25">
      <c r="B84" s="165" t="s">
        <v>26</v>
      </c>
      <c r="C84" s="165"/>
      <c r="D84" s="227">
        <v>2</v>
      </c>
      <c r="E84" s="26" t="s">
        <v>42</v>
      </c>
      <c r="F84" s="221">
        <f>ABS(H84-H85)</f>
        <v>108</v>
      </c>
      <c r="G84" s="253">
        <v>69.5</v>
      </c>
      <c r="H84" s="165">
        <v>3589</v>
      </c>
      <c r="I84" s="165" t="s">
        <v>23</v>
      </c>
      <c r="J84" s="166">
        <v>2</v>
      </c>
      <c r="K84" s="165" t="s">
        <v>147</v>
      </c>
      <c r="L84" s="234" t="s">
        <v>49</v>
      </c>
      <c r="M84" s="170">
        <v>64.73</v>
      </c>
      <c r="N84" s="221" t="s">
        <v>230</v>
      </c>
      <c r="O84" s="257">
        <v>64.285714285714292</v>
      </c>
      <c r="P84" s="276" t="s">
        <v>145</v>
      </c>
      <c r="Q84" s="172"/>
    </row>
    <row r="85" spans="1:22" ht="12" customHeight="1" x14ac:dyDescent="0.25">
      <c r="B85" s="167" t="s">
        <v>58</v>
      </c>
      <c r="C85" s="167"/>
      <c r="D85" s="228"/>
      <c r="E85" s="27" t="s">
        <v>42</v>
      </c>
      <c r="F85" s="222"/>
      <c r="G85" s="250"/>
      <c r="H85" s="171">
        <v>3481</v>
      </c>
      <c r="I85" s="171" t="s">
        <v>23</v>
      </c>
      <c r="J85" s="167">
        <v>6</v>
      </c>
      <c r="K85" s="171" t="s">
        <v>182</v>
      </c>
      <c r="L85" s="241"/>
      <c r="M85" s="142">
        <f>100-M84</f>
        <v>35.269999999999996</v>
      </c>
      <c r="N85" s="222"/>
      <c r="O85" s="218"/>
      <c r="P85" s="220"/>
    </row>
    <row r="86" spans="1:22" ht="12" customHeight="1" x14ac:dyDescent="0.25">
      <c r="A86" s="63"/>
      <c r="B86" s="64"/>
      <c r="C86" s="64"/>
      <c r="D86" s="65"/>
      <c r="E86" s="64"/>
      <c r="F86" s="64"/>
      <c r="G86" s="66"/>
      <c r="H86" s="64"/>
      <c r="I86" s="64"/>
      <c r="J86" s="65"/>
      <c r="K86" s="64"/>
      <c r="L86" s="67"/>
      <c r="M86" s="115"/>
      <c r="N86" s="64"/>
      <c r="O86" s="101"/>
      <c r="P86" s="283"/>
      <c r="Q86" s="106"/>
      <c r="R86" s="63"/>
    </row>
    <row r="87" spans="1:22" ht="12" customHeight="1" x14ac:dyDescent="0.25">
      <c r="A87" s="155"/>
      <c r="B87" s="40"/>
      <c r="C87" s="40"/>
      <c r="D87" s="41"/>
      <c r="E87" s="40"/>
      <c r="F87" s="40"/>
      <c r="G87" s="42"/>
      <c r="H87" s="40"/>
      <c r="I87" s="40"/>
      <c r="J87" s="41"/>
      <c r="K87" s="40"/>
      <c r="M87" s="114"/>
      <c r="N87" s="40"/>
      <c r="P87" s="285"/>
      <c r="R87" s="155"/>
    </row>
    <row r="88" spans="1:22" ht="12" customHeight="1" x14ac:dyDescent="0.25">
      <c r="B88" s="40"/>
      <c r="C88" s="40"/>
      <c r="D88" s="41"/>
      <c r="E88" s="40"/>
      <c r="F88" s="40"/>
      <c r="G88" s="42"/>
      <c r="H88" s="40"/>
      <c r="I88" s="40"/>
      <c r="J88" s="41"/>
      <c r="K88" s="40"/>
      <c r="M88" s="114"/>
      <c r="N88" s="40"/>
      <c r="P88" s="284"/>
    </row>
    <row r="89" spans="1:22" s="12" customFormat="1" ht="12" customHeight="1" x14ac:dyDescent="0.25">
      <c r="B89" s="229" t="s">
        <v>32</v>
      </c>
      <c r="C89" s="105"/>
      <c r="D89" s="229" t="s">
        <v>0</v>
      </c>
      <c r="E89" s="231" t="s">
        <v>41</v>
      </c>
      <c r="F89" s="103" t="s">
        <v>39</v>
      </c>
      <c r="G89" s="265" t="s">
        <v>51</v>
      </c>
      <c r="H89" s="235" t="s">
        <v>39</v>
      </c>
      <c r="I89" s="231" t="s">
        <v>22</v>
      </c>
      <c r="J89" s="225" t="s">
        <v>38</v>
      </c>
      <c r="K89" s="270" t="s">
        <v>122</v>
      </c>
      <c r="L89" s="61"/>
      <c r="M89" s="254" t="s">
        <v>51</v>
      </c>
      <c r="N89" s="235" t="s">
        <v>101</v>
      </c>
      <c r="O89" s="272" t="s">
        <v>50</v>
      </c>
      <c r="P89" s="238" t="s">
        <v>121</v>
      </c>
      <c r="Q89" s="85"/>
      <c r="T89" s="75"/>
      <c r="U89" s="75"/>
      <c r="V89" s="75"/>
    </row>
    <row r="90" spans="1:22" s="3" customFormat="1" ht="12" customHeight="1" x14ac:dyDescent="0.25">
      <c r="B90" s="230"/>
      <c r="C90" s="104"/>
      <c r="D90" s="230"/>
      <c r="E90" s="232"/>
      <c r="F90" s="31" t="s">
        <v>45</v>
      </c>
      <c r="G90" s="266"/>
      <c r="H90" s="230"/>
      <c r="I90" s="232"/>
      <c r="J90" s="226"/>
      <c r="K90" s="271"/>
      <c r="L90" s="62"/>
      <c r="M90" s="255"/>
      <c r="N90" s="230"/>
      <c r="O90" s="273"/>
      <c r="P90" s="239"/>
      <c r="Q90" s="85"/>
      <c r="T90" s="68"/>
      <c r="U90" s="68"/>
      <c r="V90" s="68"/>
    </row>
    <row r="91" spans="1:22" s="6" customFormat="1" ht="12" customHeight="1" x14ac:dyDescent="0.25">
      <c r="B91" s="116" t="s">
        <v>27</v>
      </c>
      <c r="C91" s="116"/>
      <c r="D91" s="246">
        <v>2</v>
      </c>
      <c r="E91" s="28"/>
      <c r="F91" s="240">
        <f>ABS(H91-H92)</f>
        <v>64</v>
      </c>
      <c r="G91" s="249">
        <v>53.9</v>
      </c>
      <c r="H91" s="173">
        <v>3545</v>
      </c>
      <c r="I91" s="173" t="s">
        <v>23</v>
      </c>
      <c r="J91" s="174">
        <v>5</v>
      </c>
      <c r="K91" s="173" t="s">
        <v>154</v>
      </c>
      <c r="L91" s="242" t="s">
        <v>49</v>
      </c>
      <c r="M91" s="173">
        <v>58.86</v>
      </c>
      <c r="N91" s="223" t="s">
        <v>231</v>
      </c>
      <c r="O91" s="223">
        <f>900/14</f>
        <v>64.285714285714292</v>
      </c>
      <c r="P91" s="274" t="s">
        <v>131</v>
      </c>
      <c r="Q91" s="36"/>
      <c r="R91" s="117"/>
      <c r="T91" s="5"/>
      <c r="U91" s="5"/>
      <c r="V91" s="5"/>
    </row>
    <row r="92" spans="1:22" s="6" customFormat="1" ht="12" customHeight="1" x14ac:dyDescent="0.25">
      <c r="B92" s="197" t="s">
        <v>58</v>
      </c>
      <c r="C92" s="197"/>
      <c r="D92" s="247"/>
      <c r="E92" s="200" t="s">
        <v>42</v>
      </c>
      <c r="F92" s="248"/>
      <c r="G92" s="250"/>
      <c r="H92" s="196">
        <v>3481</v>
      </c>
      <c r="I92" s="196" t="s">
        <v>23</v>
      </c>
      <c r="J92" s="197">
        <v>6</v>
      </c>
      <c r="K92" s="196" t="s">
        <v>182</v>
      </c>
      <c r="L92" s="267"/>
      <c r="M92" s="195">
        <f>100-M91</f>
        <v>41.14</v>
      </c>
      <c r="N92" s="224"/>
      <c r="O92" s="224"/>
      <c r="P92" s="275"/>
      <c r="Q92" s="36"/>
      <c r="T92" s="5"/>
      <c r="U92" s="5"/>
      <c r="V92" s="5"/>
    </row>
    <row r="93" spans="1:22" s="6" customFormat="1" ht="3" customHeight="1" x14ac:dyDescent="0.25">
      <c r="B93" s="181"/>
      <c r="C93" s="181"/>
      <c r="D93" s="181"/>
      <c r="E93" s="26"/>
      <c r="F93" s="177"/>
      <c r="G93" s="191"/>
      <c r="H93" s="179"/>
      <c r="I93" s="179"/>
      <c r="J93" s="181"/>
      <c r="K93" s="179"/>
      <c r="L93" s="187"/>
      <c r="M93" s="198"/>
      <c r="N93" s="179"/>
      <c r="O93" s="179"/>
      <c r="P93" s="199"/>
      <c r="Q93" s="36"/>
      <c r="T93" s="5"/>
      <c r="U93" s="5"/>
      <c r="V93" s="5"/>
    </row>
    <row r="94" spans="1:22" s="3" customFormat="1" ht="12" customHeight="1" x14ac:dyDescent="0.25">
      <c r="B94" s="186" t="s">
        <v>35</v>
      </c>
      <c r="C94" s="176"/>
      <c r="D94" s="246">
        <v>1</v>
      </c>
      <c r="E94" s="28" t="s">
        <v>42</v>
      </c>
      <c r="F94" s="240">
        <f>ABS(H94-H95)</f>
        <v>2</v>
      </c>
      <c r="G94" s="192"/>
      <c r="H94" s="186">
        <v>3587</v>
      </c>
      <c r="I94" s="186" t="s">
        <v>23</v>
      </c>
      <c r="J94" s="188">
        <v>1</v>
      </c>
      <c r="K94" s="186" t="s">
        <v>165</v>
      </c>
      <c r="L94" s="233" t="s">
        <v>49</v>
      </c>
      <c r="M94" s="189">
        <v>49.72</v>
      </c>
      <c r="N94" s="186" t="s">
        <v>245</v>
      </c>
      <c r="O94" s="217">
        <v>55</v>
      </c>
      <c r="P94" s="219" t="s">
        <v>131</v>
      </c>
      <c r="Q94" s="85"/>
      <c r="T94" s="68"/>
      <c r="U94" s="68"/>
      <c r="V94" s="68"/>
    </row>
    <row r="95" spans="1:22" s="3" customFormat="1" ht="12" customHeight="1" x14ac:dyDescent="0.25">
      <c r="B95" s="178" t="s">
        <v>26</v>
      </c>
      <c r="C95" s="184"/>
      <c r="D95" s="228"/>
      <c r="E95" s="27" t="s">
        <v>42</v>
      </c>
      <c r="F95" s="222"/>
      <c r="G95" s="193"/>
      <c r="H95" s="178">
        <v>3589</v>
      </c>
      <c r="I95" s="178" t="s">
        <v>23</v>
      </c>
      <c r="J95" s="182">
        <v>2</v>
      </c>
      <c r="K95" s="178" t="s">
        <v>147</v>
      </c>
      <c r="L95" s="241"/>
      <c r="M95" s="142">
        <f>100-M94</f>
        <v>50.28</v>
      </c>
      <c r="N95" s="201" t="s">
        <v>244</v>
      </c>
      <c r="O95" s="218"/>
      <c r="P95" s="220"/>
      <c r="Q95" s="85"/>
      <c r="T95" s="68"/>
      <c r="U95" s="68"/>
      <c r="V95" s="68"/>
    </row>
  </sheetData>
  <sortState xmlns:xlrd2="http://schemas.microsoft.com/office/spreadsheetml/2017/richdata2" ref="A96:X127">
    <sortCondition ref="J96:J127"/>
  </sortState>
  <mergeCells count="280">
    <mergeCell ref="P89:P90"/>
    <mergeCell ref="N75:N76"/>
    <mergeCell ref="O75:O76"/>
    <mergeCell ref="N82:N83"/>
    <mergeCell ref="P52:P53"/>
    <mergeCell ref="P54:P55"/>
    <mergeCell ref="P56:P57"/>
    <mergeCell ref="P58:P59"/>
    <mergeCell ref="P60:P61"/>
    <mergeCell ref="P62:P63"/>
    <mergeCell ref="P64:P66"/>
    <mergeCell ref="P86:P88"/>
    <mergeCell ref="P69:P70"/>
    <mergeCell ref="P82:P83"/>
    <mergeCell ref="P9:P10"/>
    <mergeCell ref="P46:P47"/>
    <mergeCell ref="P67:P68"/>
    <mergeCell ref="P80:P81"/>
    <mergeCell ref="H67:H68"/>
    <mergeCell ref="K46:K47"/>
    <mergeCell ref="L46:L47"/>
    <mergeCell ref="P29:P30"/>
    <mergeCell ref="P31:P32"/>
    <mergeCell ref="P33:P34"/>
    <mergeCell ref="P35:P36"/>
    <mergeCell ref="P37:P38"/>
    <mergeCell ref="P39:P40"/>
    <mergeCell ref="P41:P42"/>
    <mergeCell ref="O35:O36"/>
    <mergeCell ref="O37:O38"/>
    <mergeCell ref="O39:O40"/>
    <mergeCell ref="O41:O42"/>
    <mergeCell ref="K67:K68"/>
    <mergeCell ref="L67:L68"/>
    <mergeCell ref="L73:L74"/>
    <mergeCell ref="L58:L59"/>
    <mergeCell ref="L60:L61"/>
    <mergeCell ref="P50:P51"/>
    <mergeCell ref="P91:P92"/>
    <mergeCell ref="P73:P74"/>
    <mergeCell ref="P71:P72"/>
    <mergeCell ref="M89:M90"/>
    <mergeCell ref="P11:P12"/>
    <mergeCell ref="P13:P14"/>
    <mergeCell ref="P15:P16"/>
    <mergeCell ref="P17:P18"/>
    <mergeCell ref="P19:P20"/>
    <mergeCell ref="P21:P22"/>
    <mergeCell ref="P23:P24"/>
    <mergeCell ref="P25:P26"/>
    <mergeCell ref="P27:P28"/>
    <mergeCell ref="M67:M68"/>
    <mergeCell ref="N67:N68"/>
    <mergeCell ref="O67:O68"/>
    <mergeCell ref="O58:O59"/>
    <mergeCell ref="O60:O61"/>
    <mergeCell ref="P84:P85"/>
    <mergeCell ref="P75:P76"/>
    <mergeCell ref="N71:N72"/>
    <mergeCell ref="O71:O72"/>
    <mergeCell ref="O84:O85"/>
    <mergeCell ref="P48:P49"/>
    <mergeCell ref="N31:N32"/>
    <mergeCell ref="O31:O32"/>
    <mergeCell ref="O33:O34"/>
    <mergeCell ref="K89:K90"/>
    <mergeCell ref="N89:N90"/>
    <mergeCell ref="O89:O90"/>
    <mergeCell ref="L31:L32"/>
    <mergeCell ref="L33:L34"/>
    <mergeCell ref="L35:L36"/>
    <mergeCell ref="N33:N34"/>
    <mergeCell ref="N37:N38"/>
    <mergeCell ref="N39:N40"/>
    <mergeCell ref="N41:N42"/>
    <mergeCell ref="N52:N53"/>
    <mergeCell ref="N62:N63"/>
    <mergeCell ref="O48:O49"/>
    <mergeCell ref="N60:N61"/>
    <mergeCell ref="N48:N49"/>
    <mergeCell ref="M80:M81"/>
    <mergeCell ref="N80:N81"/>
    <mergeCell ref="O80:O81"/>
    <mergeCell ref="N50:N51"/>
    <mergeCell ref="N54:N55"/>
    <mergeCell ref="N56:N57"/>
    <mergeCell ref="D73:D74"/>
    <mergeCell ref="L91:L92"/>
    <mergeCell ref="O91:O92"/>
    <mergeCell ref="O54:O55"/>
    <mergeCell ref="O56:O57"/>
    <mergeCell ref="N69:N70"/>
    <mergeCell ref="O69:O70"/>
    <mergeCell ref="O82:O83"/>
    <mergeCell ref="J89:J90"/>
    <mergeCell ref="F71:F72"/>
    <mergeCell ref="G71:G72"/>
    <mergeCell ref="D60:D61"/>
    <mergeCell ref="F58:F59"/>
    <mergeCell ref="F60:F61"/>
    <mergeCell ref="D58:D59"/>
    <mergeCell ref="F62:F63"/>
    <mergeCell ref="O73:O74"/>
    <mergeCell ref="F69:F70"/>
    <mergeCell ref="D71:D72"/>
    <mergeCell ref="G62:G63"/>
    <mergeCell ref="F56:F57"/>
    <mergeCell ref="O62:O63"/>
    <mergeCell ref="J67:J68"/>
    <mergeCell ref="L69:L70"/>
    <mergeCell ref="F54:F55"/>
    <mergeCell ref="L23:L24"/>
    <mergeCell ref="L52:L53"/>
    <mergeCell ref="L62:L63"/>
    <mergeCell ref="L25:L26"/>
    <mergeCell ref="L37:L38"/>
    <mergeCell ref="L39:L40"/>
    <mergeCell ref="L27:L28"/>
    <mergeCell ref="L29:L30"/>
    <mergeCell ref="L54:L55"/>
    <mergeCell ref="L56:L57"/>
    <mergeCell ref="G33:G34"/>
    <mergeCell ref="G35:G36"/>
    <mergeCell ref="G13:G14"/>
    <mergeCell ref="G25:G26"/>
    <mergeCell ref="D25:D26"/>
    <mergeCell ref="D27:D28"/>
    <mergeCell ref="G15:G16"/>
    <mergeCell ref="B89:B90"/>
    <mergeCell ref="D89:D90"/>
    <mergeCell ref="E89:E90"/>
    <mergeCell ref="G89:G90"/>
    <mergeCell ref="B67:B68"/>
    <mergeCell ref="B80:B81"/>
    <mergeCell ref="D67:D68"/>
    <mergeCell ref="E67:E68"/>
    <mergeCell ref="G67:G68"/>
    <mergeCell ref="G69:G70"/>
    <mergeCell ref="F84:F85"/>
    <mergeCell ref="F73:F74"/>
    <mergeCell ref="G73:G74"/>
    <mergeCell ref="G50:G51"/>
    <mergeCell ref="G27:G28"/>
    <mergeCell ref="G39:G40"/>
    <mergeCell ref="G52:G53"/>
    <mergeCell ref="F52:F53"/>
    <mergeCell ref="D54:D55"/>
    <mergeCell ref="J9:J10"/>
    <mergeCell ref="H9:H10"/>
    <mergeCell ref="G9:G10"/>
    <mergeCell ref="G11:G12"/>
    <mergeCell ref="D39:D40"/>
    <mergeCell ref="G37:G38"/>
    <mergeCell ref="D37:D38"/>
    <mergeCell ref="K9:K10"/>
    <mergeCell ref="G23:G24"/>
    <mergeCell ref="G17:G18"/>
    <mergeCell ref="G19:G20"/>
    <mergeCell ref="I9:I10"/>
    <mergeCell ref="D13:D14"/>
    <mergeCell ref="D15:D16"/>
    <mergeCell ref="D17:D18"/>
    <mergeCell ref="D19:D20"/>
    <mergeCell ref="D29:D30"/>
    <mergeCell ref="D31:D32"/>
    <mergeCell ref="D33:D34"/>
    <mergeCell ref="D35:D36"/>
    <mergeCell ref="G21:G22"/>
    <mergeCell ref="D11:D12"/>
    <mergeCell ref="G29:G30"/>
    <mergeCell ref="G31:G32"/>
    <mergeCell ref="B9:B10"/>
    <mergeCell ref="B46:B47"/>
    <mergeCell ref="F23:F24"/>
    <mergeCell ref="F25:F26"/>
    <mergeCell ref="F27:F28"/>
    <mergeCell ref="F39:F40"/>
    <mergeCell ref="F41:F42"/>
    <mergeCell ref="F29:F30"/>
    <mergeCell ref="F31:F32"/>
    <mergeCell ref="F33:F34"/>
    <mergeCell ref="F35:F36"/>
    <mergeCell ref="F37:F38"/>
    <mergeCell ref="F11:F12"/>
    <mergeCell ref="F13:F14"/>
    <mergeCell ref="F15:F16"/>
    <mergeCell ref="F17:F18"/>
    <mergeCell ref="D9:D10"/>
    <mergeCell ref="E9:E10"/>
    <mergeCell ref="F21:F22"/>
    <mergeCell ref="D21:D22"/>
    <mergeCell ref="D23:D24"/>
    <mergeCell ref="F19:F20"/>
    <mergeCell ref="L11:L12"/>
    <mergeCell ref="N21:N22"/>
    <mergeCell ref="L19:L20"/>
    <mergeCell ref="N9:N10"/>
    <mergeCell ref="L9:L10"/>
    <mergeCell ref="N15:N16"/>
    <mergeCell ref="N17:N18"/>
    <mergeCell ref="L17:L18"/>
    <mergeCell ref="M9:M10"/>
    <mergeCell ref="L21:L22"/>
    <mergeCell ref="L13:L14"/>
    <mergeCell ref="L15:L16"/>
    <mergeCell ref="O25:O26"/>
    <mergeCell ref="O27:O28"/>
    <mergeCell ref="O29:O30"/>
    <mergeCell ref="N25:N26"/>
    <mergeCell ref="N27:N28"/>
    <mergeCell ref="O9:O10"/>
    <mergeCell ref="O11:O12"/>
    <mergeCell ref="O13:O14"/>
    <mergeCell ref="O15:O16"/>
    <mergeCell ref="O17:O18"/>
    <mergeCell ref="O19:O20"/>
    <mergeCell ref="O21:O22"/>
    <mergeCell ref="N23:N24"/>
    <mergeCell ref="O23:O24"/>
    <mergeCell ref="N19:N20"/>
    <mergeCell ref="N13:N14"/>
    <mergeCell ref="N11:N12"/>
    <mergeCell ref="N35:N36"/>
    <mergeCell ref="O46:O47"/>
    <mergeCell ref="L41:L42"/>
    <mergeCell ref="O50:O51"/>
    <mergeCell ref="N46:N47"/>
    <mergeCell ref="O52:O53"/>
    <mergeCell ref="M46:M47"/>
    <mergeCell ref="D48:D49"/>
    <mergeCell ref="G48:G49"/>
    <mergeCell ref="F50:F51"/>
    <mergeCell ref="K80:K81"/>
    <mergeCell ref="L71:L72"/>
    <mergeCell ref="L82:L83"/>
    <mergeCell ref="D52:D53"/>
    <mergeCell ref="D94:D95"/>
    <mergeCell ref="F94:F95"/>
    <mergeCell ref="L94:L95"/>
    <mergeCell ref="D50:D51"/>
    <mergeCell ref="D62:D63"/>
    <mergeCell ref="D91:D92"/>
    <mergeCell ref="F91:F92"/>
    <mergeCell ref="G91:G92"/>
    <mergeCell ref="D75:D76"/>
    <mergeCell ref="F75:F76"/>
    <mergeCell ref="D82:D83"/>
    <mergeCell ref="F82:F83"/>
    <mergeCell ref="G82:G83"/>
    <mergeCell ref="D84:D85"/>
    <mergeCell ref="G80:G81"/>
    <mergeCell ref="D80:D81"/>
    <mergeCell ref="E80:E81"/>
    <mergeCell ref="G84:G85"/>
    <mergeCell ref="D69:D70"/>
    <mergeCell ref="D56:D57"/>
    <mergeCell ref="O94:O95"/>
    <mergeCell ref="P94:P95"/>
    <mergeCell ref="N84:N85"/>
    <mergeCell ref="N91:N92"/>
    <mergeCell ref="J46:J47"/>
    <mergeCell ref="D41:D42"/>
    <mergeCell ref="D46:D47"/>
    <mergeCell ref="E46:E47"/>
    <mergeCell ref="L48:L49"/>
    <mergeCell ref="L50:L51"/>
    <mergeCell ref="H46:H47"/>
    <mergeCell ref="G41:G42"/>
    <mergeCell ref="G46:G47"/>
    <mergeCell ref="F48:F49"/>
    <mergeCell ref="I46:I47"/>
    <mergeCell ref="L84:L85"/>
    <mergeCell ref="L75:L76"/>
    <mergeCell ref="H89:H90"/>
    <mergeCell ref="I89:I90"/>
    <mergeCell ref="H80:H81"/>
    <mergeCell ref="I80:I81"/>
    <mergeCell ref="L80:L81"/>
    <mergeCell ref="I67:I68"/>
    <mergeCell ref="J80:J8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9"/>
  <sheetViews>
    <sheetView zoomScale="178" zoomScaleNormal="178" workbookViewId="0">
      <selection activeCell="H16" sqref="H16"/>
    </sheetView>
  </sheetViews>
  <sheetFormatPr defaultRowHeight="15" x14ac:dyDescent="0.25"/>
  <cols>
    <col min="1" max="1" width="1.7109375" style="8" customWidth="1"/>
    <col min="2" max="2" width="5.7109375" style="8" customWidth="1"/>
    <col min="3" max="3" width="5" style="8" customWidth="1"/>
    <col min="4" max="4" width="6.28515625" style="8" customWidth="1"/>
    <col min="5" max="5" width="3.28515625" style="8" customWidth="1"/>
    <col min="6" max="6" width="0.42578125" style="74" customWidth="1"/>
    <col min="7" max="7" width="5" style="8" customWidth="1"/>
    <col min="8" max="8" width="6.28515625" style="8" customWidth="1"/>
    <col min="9" max="9" width="3.7109375" style="8" customWidth="1"/>
    <col min="10" max="10" width="5" style="8" customWidth="1"/>
    <col min="11" max="11" width="6.28515625" style="8" customWidth="1"/>
    <col min="12" max="12" width="3.28515625" style="8" customWidth="1"/>
    <col min="13" max="13" width="0.42578125" style="74" customWidth="1"/>
    <col min="14" max="14" width="5" style="8" customWidth="1"/>
    <col min="15" max="15" width="6.28515625" style="8" customWidth="1"/>
    <col min="16" max="16" width="3.7109375" style="8" customWidth="1"/>
    <col min="17" max="17" width="5" style="8" customWidth="1"/>
    <col min="18" max="18" width="6.28515625" style="8" customWidth="1"/>
    <col min="19" max="19" width="3.28515625" style="8" customWidth="1"/>
    <col min="20" max="20" width="0.42578125" style="74" customWidth="1"/>
    <col min="21" max="21" width="5" style="8" customWidth="1"/>
    <col min="22" max="22" width="6.28515625" style="8" customWidth="1"/>
    <col min="23" max="23" width="3.7109375" style="8" customWidth="1"/>
    <col min="24" max="16384" width="9.140625" style="8"/>
  </cols>
  <sheetData>
    <row r="1" spans="1:23" ht="18.75" x14ac:dyDescent="0.3">
      <c r="A1" s="288" t="s">
        <v>259</v>
      </c>
    </row>
    <row r="3" spans="1:23" s="74" customFormat="1" x14ac:dyDescent="0.25"/>
    <row r="4" spans="1:23" s="49" customFormat="1" ht="11.1" customHeight="1" x14ac:dyDescent="0.2">
      <c r="B4" s="125"/>
      <c r="C4" s="202" t="s">
        <v>3</v>
      </c>
      <c r="D4" s="202"/>
      <c r="E4" s="202"/>
      <c r="F4" s="202"/>
      <c r="G4" s="202"/>
      <c r="H4" s="202"/>
      <c r="I4" s="202"/>
      <c r="J4" s="203" t="s">
        <v>24</v>
      </c>
      <c r="K4" s="204"/>
      <c r="L4" s="204"/>
      <c r="M4" s="204"/>
      <c r="N4" s="204"/>
      <c r="O4" s="204"/>
      <c r="P4" s="205"/>
      <c r="Q4" s="206" t="s">
        <v>4</v>
      </c>
      <c r="R4" s="202"/>
      <c r="S4" s="202"/>
      <c r="T4" s="202"/>
      <c r="U4" s="202"/>
      <c r="V4" s="202"/>
      <c r="W4" s="207"/>
    </row>
    <row r="5" spans="1:23" s="49" customFormat="1" ht="11.1" customHeight="1" x14ac:dyDescent="0.2">
      <c r="B5" s="208" t="s">
        <v>253</v>
      </c>
      <c r="C5" s="210" t="s">
        <v>36</v>
      </c>
      <c r="D5" s="210"/>
      <c r="E5" s="210"/>
      <c r="F5" s="69"/>
      <c r="G5" s="210" t="s">
        <v>37</v>
      </c>
      <c r="H5" s="210"/>
      <c r="I5" s="211"/>
      <c r="J5" s="212" t="s">
        <v>36</v>
      </c>
      <c r="K5" s="213"/>
      <c r="L5" s="213"/>
      <c r="M5" s="127"/>
      <c r="N5" s="210" t="s">
        <v>37</v>
      </c>
      <c r="O5" s="210"/>
      <c r="P5" s="211"/>
      <c r="Q5" s="212" t="s">
        <v>36</v>
      </c>
      <c r="R5" s="213"/>
      <c r="S5" s="213"/>
      <c r="T5" s="127"/>
      <c r="U5" s="210" t="s">
        <v>37</v>
      </c>
      <c r="V5" s="210"/>
      <c r="W5" s="210"/>
    </row>
    <row r="6" spans="1:23" s="49" customFormat="1" ht="11.1" customHeight="1" x14ac:dyDescent="0.2">
      <c r="B6" s="209"/>
      <c r="C6" s="214" t="s">
        <v>1</v>
      </c>
      <c r="D6" s="215"/>
      <c r="E6" s="69" t="s">
        <v>40</v>
      </c>
      <c r="F6" s="73"/>
      <c r="G6" s="214" t="s">
        <v>1</v>
      </c>
      <c r="H6" s="215"/>
      <c r="I6" s="126" t="s">
        <v>40</v>
      </c>
      <c r="J6" s="216" t="s">
        <v>1</v>
      </c>
      <c r="K6" s="215"/>
      <c r="L6" s="69" t="s">
        <v>40</v>
      </c>
      <c r="M6" s="73"/>
      <c r="N6" s="214" t="s">
        <v>1</v>
      </c>
      <c r="O6" s="215"/>
      <c r="P6" s="72" t="s">
        <v>40</v>
      </c>
      <c r="Q6" s="216" t="s">
        <v>1</v>
      </c>
      <c r="R6" s="215"/>
      <c r="S6" s="69" t="s">
        <v>40</v>
      </c>
      <c r="T6" s="73"/>
      <c r="U6" s="214" t="s">
        <v>1</v>
      </c>
      <c r="V6" s="215"/>
      <c r="W6" s="69" t="s">
        <v>40</v>
      </c>
    </row>
    <row r="7" spans="1:23" s="52" customFormat="1" ht="2.1" customHeight="1" x14ac:dyDescent="0.2">
      <c r="B7" s="13"/>
      <c r="C7" s="13"/>
      <c r="D7" s="13"/>
      <c r="E7" s="13"/>
      <c r="F7" s="13"/>
      <c r="G7" s="13"/>
      <c r="H7" s="13"/>
      <c r="I7" s="53"/>
      <c r="J7" s="54"/>
      <c r="K7" s="13"/>
      <c r="L7" s="13"/>
      <c r="M7" s="13"/>
      <c r="N7" s="13"/>
      <c r="O7" s="13"/>
      <c r="P7" s="55"/>
      <c r="Q7" s="54"/>
      <c r="R7" s="13"/>
      <c r="S7" s="17"/>
      <c r="T7" s="17"/>
      <c r="U7" s="13"/>
      <c r="V7" s="13"/>
      <c r="W7" s="13"/>
    </row>
    <row r="8" spans="1:23" s="52" customFormat="1" ht="11.1" customHeight="1" x14ac:dyDescent="0.2">
      <c r="B8" s="51">
        <v>1</v>
      </c>
      <c r="C8" s="148" t="s">
        <v>179</v>
      </c>
      <c r="D8" s="13" t="s">
        <v>175</v>
      </c>
      <c r="E8" s="13">
        <v>36</v>
      </c>
      <c r="F8" s="13"/>
      <c r="G8" s="25" t="s">
        <v>187</v>
      </c>
      <c r="H8" s="13" t="s">
        <v>188</v>
      </c>
      <c r="I8" s="53">
        <v>167</v>
      </c>
      <c r="J8" s="91" t="s">
        <v>189</v>
      </c>
      <c r="K8" s="13" t="s">
        <v>190</v>
      </c>
      <c r="L8" s="13">
        <v>30</v>
      </c>
      <c r="M8" s="13"/>
      <c r="N8" s="25" t="s">
        <v>181</v>
      </c>
      <c r="O8" s="13" t="s">
        <v>176</v>
      </c>
      <c r="P8" s="55">
        <v>133</v>
      </c>
      <c r="Q8" s="91" t="s">
        <v>92</v>
      </c>
      <c r="R8" s="13" t="s">
        <v>177</v>
      </c>
      <c r="S8" s="13">
        <v>44</v>
      </c>
      <c r="T8" s="13"/>
      <c r="U8" s="25" t="s">
        <v>180</v>
      </c>
      <c r="V8" s="13" t="s">
        <v>178</v>
      </c>
      <c r="W8" s="13">
        <v>121</v>
      </c>
    </row>
    <row r="9" spans="1:23" s="52" customFormat="1" ht="11.1" customHeight="1" x14ac:dyDescent="0.2">
      <c r="B9" s="51">
        <v>2</v>
      </c>
      <c r="C9" s="148" t="s">
        <v>197</v>
      </c>
      <c r="D9" s="13" t="s">
        <v>198</v>
      </c>
      <c r="E9" s="13">
        <v>39</v>
      </c>
      <c r="F9" s="13"/>
      <c r="G9" s="25" t="s">
        <v>199</v>
      </c>
      <c r="H9" s="13" t="s">
        <v>200</v>
      </c>
      <c r="I9" s="53">
        <v>127</v>
      </c>
      <c r="J9" s="91" t="s">
        <v>204</v>
      </c>
      <c r="K9" s="13" t="s">
        <v>205</v>
      </c>
      <c r="L9" s="13">
        <v>24</v>
      </c>
      <c r="M9" s="13"/>
      <c r="N9" s="25" t="s">
        <v>210</v>
      </c>
      <c r="O9" s="13" t="s">
        <v>211</v>
      </c>
      <c r="P9" s="55">
        <v>127</v>
      </c>
      <c r="Q9" s="91" t="s">
        <v>92</v>
      </c>
      <c r="R9" s="13" t="s">
        <v>201</v>
      </c>
      <c r="S9" s="13">
        <v>50</v>
      </c>
      <c r="T9" s="13"/>
      <c r="U9" s="25" t="s">
        <v>203</v>
      </c>
      <c r="V9" s="13" t="s">
        <v>202</v>
      </c>
      <c r="W9" s="13">
        <v>125</v>
      </c>
    </row>
    <row r="10" spans="1:23" s="52" customFormat="1" ht="11.1" customHeight="1" x14ac:dyDescent="0.2">
      <c r="B10" s="51" t="s">
        <v>82</v>
      </c>
      <c r="C10" s="148" t="s">
        <v>217</v>
      </c>
      <c r="D10" s="13" t="s">
        <v>216</v>
      </c>
      <c r="E10" s="13">
        <v>44</v>
      </c>
      <c r="F10" s="13"/>
      <c r="G10" s="25" t="s">
        <v>224</v>
      </c>
      <c r="H10" s="13" t="s">
        <v>222</v>
      </c>
      <c r="I10" s="53">
        <v>52</v>
      </c>
      <c r="J10" s="91" t="s">
        <v>223</v>
      </c>
      <c r="K10" s="13" t="s">
        <v>222</v>
      </c>
      <c r="L10" s="13">
        <v>43</v>
      </c>
      <c r="M10" s="13"/>
      <c r="N10" s="25" t="s">
        <v>212</v>
      </c>
      <c r="O10" s="13" t="s">
        <v>213</v>
      </c>
      <c r="P10" s="55">
        <v>192</v>
      </c>
      <c r="Q10" s="91" t="s">
        <v>218</v>
      </c>
      <c r="R10" s="13" t="s">
        <v>219</v>
      </c>
      <c r="S10" s="13">
        <v>42</v>
      </c>
      <c r="T10" s="13"/>
      <c r="U10" s="25" t="s">
        <v>92</v>
      </c>
      <c r="V10" s="13" t="s">
        <v>214</v>
      </c>
      <c r="W10" s="13">
        <v>142</v>
      </c>
    </row>
    <row r="11" spans="1:23" s="52" customFormat="1" ht="11.1" customHeight="1" x14ac:dyDescent="0.2">
      <c r="B11" s="51" t="s">
        <v>100</v>
      </c>
      <c r="C11" s="148" t="s">
        <v>233</v>
      </c>
      <c r="D11" s="13" t="s">
        <v>89</v>
      </c>
      <c r="E11" s="13">
        <v>45</v>
      </c>
      <c r="F11" s="13"/>
      <c r="G11" s="25" t="s">
        <v>232</v>
      </c>
      <c r="H11" s="13" t="s">
        <v>113</v>
      </c>
      <c r="I11" s="53">
        <v>93</v>
      </c>
      <c r="J11" s="91" t="s">
        <v>234</v>
      </c>
      <c r="K11" s="13" t="s">
        <v>89</v>
      </c>
      <c r="L11" s="13">
        <v>59</v>
      </c>
      <c r="M11" s="13"/>
      <c r="N11" s="25" t="s">
        <v>92</v>
      </c>
      <c r="O11" s="13" t="s">
        <v>114</v>
      </c>
      <c r="P11" s="55">
        <v>148</v>
      </c>
      <c r="Q11" s="175" t="s">
        <v>2</v>
      </c>
      <c r="R11" s="13" t="s">
        <v>2</v>
      </c>
      <c r="S11" s="13" t="s">
        <v>2</v>
      </c>
      <c r="T11" s="13"/>
      <c r="U11" s="25" t="s">
        <v>2</v>
      </c>
      <c r="V11" s="13" t="s">
        <v>2</v>
      </c>
      <c r="W11" s="13" t="s">
        <v>2</v>
      </c>
    </row>
    <row r="12" spans="1:23" s="52" customFormat="1" ht="11.1" customHeight="1" x14ac:dyDescent="0.2">
      <c r="B12" s="56" t="s">
        <v>247</v>
      </c>
      <c r="C12" s="148" t="s">
        <v>75</v>
      </c>
      <c r="D12" s="13" t="s">
        <v>235</v>
      </c>
      <c r="E12" s="13">
        <v>38</v>
      </c>
      <c r="F12" s="13"/>
      <c r="G12" s="25" t="s">
        <v>212</v>
      </c>
      <c r="H12" s="13" t="s">
        <v>235</v>
      </c>
      <c r="I12" s="53">
        <v>62</v>
      </c>
      <c r="J12" s="91" t="s">
        <v>232</v>
      </c>
      <c r="K12" s="13" t="s">
        <v>235</v>
      </c>
      <c r="L12" s="13">
        <v>45</v>
      </c>
      <c r="M12" s="13"/>
      <c r="N12" s="25" t="s">
        <v>248</v>
      </c>
      <c r="O12" s="13" t="s">
        <v>236</v>
      </c>
      <c r="P12" s="55">
        <v>128</v>
      </c>
      <c r="Q12" s="175" t="s">
        <v>2</v>
      </c>
      <c r="R12" s="13" t="s">
        <v>2</v>
      </c>
      <c r="S12" s="13" t="s">
        <v>2</v>
      </c>
      <c r="T12" s="13"/>
      <c r="U12" s="25" t="s">
        <v>2</v>
      </c>
      <c r="V12" s="13" t="s">
        <v>2</v>
      </c>
      <c r="W12" s="13" t="s">
        <v>2</v>
      </c>
    </row>
    <row r="13" spans="1:23" s="52" customFormat="1" ht="11.1" customHeight="1" x14ac:dyDescent="0.2">
      <c r="B13" s="56" t="s">
        <v>25</v>
      </c>
      <c r="C13" s="148" t="s">
        <v>249</v>
      </c>
      <c r="D13" s="13" t="s">
        <v>238</v>
      </c>
      <c r="E13" s="13">
        <v>52</v>
      </c>
      <c r="F13" s="13"/>
      <c r="G13" s="25" t="s">
        <v>250</v>
      </c>
      <c r="H13" s="13" t="s">
        <v>237</v>
      </c>
      <c r="I13" s="53">
        <v>167</v>
      </c>
      <c r="J13" s="91" t="s">
        <v>92</v>
      </c>
      <c r="K13" s="13" t="s">
        <v>238</v>
      </c>
      <c r="L13" s="13">
        <v>44</v>
      </c>
      <c r="M13" s="13"/>
      <c r="N13" s="25" t="s">
        <v>251</v>
      </c>
      <c r="O13" s="13" t="s">
        <v>238</v>
      </c>
      <c r="P13" s="55">
        <v>144</v>
      </c>
      <c r="Q13" s="175" t="s">
        <v>2</v>
      </c>
      <c r="R13" s="13" t="s">
        <v>2</v>
      </c>
      <c r="S13" s="13" t="s">
        <v>2</v>
      </c>
      <c r="T13" s="13"/>
      <c r="U13" s="25" t="s">
        <v>2</v>
      </c>
      <c r="V13" s="13" t="s">
        <v>2</v>
      </c>
      <c r="W13" s="13" t="s">
        <v>2</v>
      </c>
    </row>
    <row r="14" spans="1:23" s="52" customFormat="1" ht="11.1" customHeight="1" x14ac:dyDescent="0.2">
      <c r="B14" s="14" t="s">
        <v>252</v>
      </c>
      <c r="C14" s="289" t="s">
        <v>242</v>
      </c>
      <c r="D14" s="16" t="s">
        <v>175</v>
      </c>
      <c r="E14" s="16">
        <v>36</v>
      </c>
      <c r="F14" s="16"/>
      <c r="G14" s="124" t="s">
        <v>243</v>
      </c>
      <c r="H14" s="16" t="s">
        <v>237</v>
      </c>
      <c r="I14" s="58">
        <v>167</v>
      </c>
      <c r="J14" s="123" t="s">
        <v>241</v>
      </c>
      <c r="K14" s="16" t="s">
        <v>205</v>
      </c>
      <c r="L14" s="16">
        <v>24</v>
      </c>
      <c r="M14" s="16"/>
      <c r="N14" s="124" t="s">
        <v>246</v>
      </c>
      <c r="O14" s="16" t="s">
        <v>213</v>
      </c>
      <c r="P14" s="59">
        <v>192</v>
      </c>
      <c r="Q14" s="123" t="s">
        <v>239</v>
      </c>
      <c r="R14" s="16" t="s">
        <v>219</v>
      </c>
      <c r="S14" s="16">
        <v>42</v>
      </c>
      <c r="T14" s="16"/>
      <c r="U14" s="124" t="s">
        <v>240</v>
      </c>
      <c r="V14" s="16" t="s">
        <v>214</v>
      </c>
      <c r="W14" s="16">
        <v>142</v>
      </c>
    </row>
    <row r="15" spans="1:23" s="133" customFormat="1" ht="11.1" customHeight="1" x14ac:dyDescent="0.2">
      <c r="A15" s="129"/>
      <c r="B15" s="69"/>
      <c r="C15" s="130"/>
      <c r="D15" s="130"/>
      <c r="E15" s="130"/>
      <c r="F15" s="130"/>
      <c r="G15" s="131"/>
      <c r="H15" s="130"/>
      <c r="I15" s="130"/>
      <c r="J15" s="132"/>
      <c r="K15" s="130"/>
      <c r="L15" s="130"/>
      <c r="M15" s="130"/>
      <c r="N15" s="130"/>
      <c r="O15" s="130"/>
      <c r="P15" s="130"/>
      <c r="Q15" s="132"/>
      <c r="R15" s="130"/>
      <c r="S15" s="130"/>
      <c r="T15" s="130"/>
      <c r="U15" s="132"/>
      <c r="V15" s="130"/>
      <c r="W15" s="130"/>
    </row>
    <row r="16" spans="1:23" s="135" customFormat="1" ht="11.1" customHeight="1" x14ac:dyDescent="0.2">
      <c r="A16" s="134"/>
      <c r="B16" s="51"/>
      <c r="C16" s="13"/>
      <c r="D16" s="13"/>
      <c r="E16" s="13"/>
      <c r="F16" s="13"/>
      <c r="G16" s="90"/>
      <c r="H16" s="13"/>
      <c r="I16" s="13"/>
      <c r="J16" s="25"/>
      <c r="K16" s="13"/>
      <c r="L16" s="13"/>
      <c r="M16" s="13"/>
      <c r="N16" s="13"/>
      <c r="O16" s="13"/>
      <c r="P16" s="13"/>
      <c r="Q16" s="25"/>
      <c r="R16" s="13"/>
      <c r="S16" s="13"/>
      <c r="T16" s="13"/>
      <c r="U16" s="25"/>
      <c r="V16" s="13"/>
      <c r="W16" s="13"/>
    </row>
    <row r="17" spans="1:23" s="137" customFormat="1" ht="11.1" customHeight="1" x14ac:dyDescent="0.2">
      <c r="A17" s="136"/>
      <c r="B17" s="14"/>
      <c r="C17" s="16"/>
      <c r="D17" s="16"/>
      <c r="E17" s="16"/>
      <c r="F17" s="16"/>
      <c r="G17" s="122"/>
      <c r="H17" s="16"/>
      <c r="I17" s="16"/>
      <c r="J17" s="124"/>
      <c r="K17" s="16"/>
      <c r="L17" s="16"/>
      <c r="M17" s="16"/>
      <c r="N17" s="16"/>
      <c r="O17" s="16"/>
      <c r="P17" s="16"/>
      <c r="Q17" s="124"/>
      <c r="R17" s="16"/>
      <c r="S17" s="16"/>
      <c r="T17" s="16"/>
      <c r="U17" s="124"/>
      <c r="V17" s="16"/>
      <c r="W17" s="16"/>
    </row>
    <row r="18" spans="1:23" s="49" customFormat="1" ht="11.1" customHeight="1" x14ac:dyDescent="0.2">
      <c r="B18" s="50"/>
      <c r="C18" s="202" t="s">
        <v>3</v>
      </c>
      <c r="D18" s="202"/>
      <c r="E18" s="202"/>
      <c r="F18" s="202"/>
      <c r="G18" s="202"/>
      <c r="H18" s="202"/>
      <c r="I18" s="202"/>
      <c r="J18" s="203" t="s">
        <v>24</v>
      </c>
      <c r="K18" s="204"/>
      <c r="L18" s="204"/>
      <c r="M18" s="204"/>
      <c r="N18" s="204"/>
      <c r="O18" s="204"/>
      <c r="P18" s="205"/>
      <c r="Q18" s="206" t="s">
        <v>4</v>
      </c>
      <c r="R18" s="202"/>
      <c r="S18" s="202"/>
      <c r="T18" s="202"/>
      <c r="U18" s="202"/>
      <c r="V18" s="202"/>
      <c r="W18" s="207"/>
    </row>
    <row r="19" spans="1:23" s="49" customFormat="1" ht="11.1" customHeight="1" x14ac:dyDescent="0.2">
      <c r="B19" s="208" t="s">
        <v>71</v>
      </c>
      <c r="C19" s="210" t="s">
        <v>36</v>
      </c>
      <c r="D19" s="210"/>
      <c r="E19" s="210"/>
      <c r="F19" s="69"/>
      <c r="G19" s="210" t="s">
        <v>37</v>
      </c>
      <c r="H19" s="210"/>
      <c r="I19" s="211"/>
      <c r="J19" s="212" t="s">
        <v>36</v>
      </c>
      <c r="K19" s="213"/>
      <c r="L19" s="213"/>
      <c r="M19" s="71"/>
      <c r="N19" s="210" t="s">
        <v>37</v>
      </c>
      <c r="O19" s="210"/>
      <c r="P19" s="211"/>
      <c r="Q19" s="212" t="s">
        <v>36</v>
      </c>
      <c r="R19" s="213"/>
      <c r="S19" s="213"/>
      <c r="T19" s="71"/>
      <c r="U19" s="210" t="s">
        <v>37</v>
      </c>
      <c r="V19" s="210"/>
      <c r="W19" s="210"/>
    </row>
    <row r="20" spans="1:23" s="49" customFormat="1" ht="11.1" customHeight="1" x14ac:dyDescent="0.2">
      <c r="B20" s="209"/>
      <c r="C20" s="214" t="s">
        <v>1</v>
      </c>
      <c r="D20" s="215"/>
      <c r="E20" s="69" t="s">
        <v>40</v>
      </c>
      <c r="F20" s="73"/>
      <c r="G20" s="214" t="s">
        <v>1</v>
      </c>
      <c r="H20" s="215"/>
      <c r="I20" s="70" t="s">
        <v>40</v>
      </c>
      <c r="J20" s="216" t="s">
        <v>1</v>
      </c>
      <c r="K20" s="215"/>
      <c r="L20" s="69" t="s">
        <v>40</v>
      </c>
      <c r="M20" s="73"/>
      <c r="N20" s="214" t="s">
        <v>1</v>
      </c>
      <c r="O20" s="215"/>
      <c r="P20" s="72" t="s">
        <v>40</v>
      </c>
      <c r="Q20" s="216" t="s">
        <v>1</v>
      </c>
      <c r="R20" s="215"/>
      <c r="S20" s="69" t="s">
        <v>40</v>
      </c>
      <c r="T20" s="73"/>
      <c r="U20" s="214" t="s">
        <v>1</v>
      </c>
      <c r="V20" s="215"/>
      <c r="W20" s="69" t="s">
        <v>40</v>
      </c>
    </row>
    <row r="21" spans="1:23" s="52" customFormat="1" ht="2.1" customHeight="1" x14ac:dyDescent="0.2">
      <c r="B21" s="13"/>
      <c r="C21" s="13"/>
      <c r="D21" s="13"/>
      <c r="E21" s="13"/>
      <c r="F21" s="13"/>
      <c r="G21" s="13"/>
      <c r="H21" s="13"/>
      <c r="I21" s="53"/>
      <c r="J21" s="54"/>
      <c r="K21" s="13"/>
      <c r="L21" s="13"/>
      <c r="M21" s="13"/>
      <c r="N21" s="13"/>
      <c r="O21" s="13"/>
      <c r="P21" s="55"/>
      <c r="Q21" s="54"/>
      <c r="R21" s="13"/>
      <c r="S21" s="17"/>
      <c r="T21" s="17"/>
      <c r="U21" s="13"/>
      <c r="V21" s="13"/>
      <c r="W21" s="13"/>
    </row>
    <row r="22" spans="1:23" s="52" customFormat="1" ht="11.1" customHeight="1" x14ac:dyDescent="0.2">
      <c r="B22" s="51">
        <v>1</v>
      </c>
      <c r="C22" s="90" t="s">
        <v>65</v>
      </c>
      <c r="D22" s="13" t="s">
        <v>61</v>
      </c>
      <c r="E22" s="13">
        <v>36</v>
      </c>
      <c r="F22" s="13"/>
      <c r="G22" s="25" t="s">
        <v>66</v>
      </c>
      <c r="H22" s="13" t="s">
        <v>56</v>
      </c>
      <c r="I22" s="53">
        <v>128</v>
      </c>
      <c r="J22" s="91" t="s">
        <v>67</v>
      </c>
      <c r="K22" s="13" t="s">
        <v>63</v>
      </c>
      <c r="L22" s="13">
        <v>17</v>
      </c>
      <c r="M22" s="13"/>
      <c r="N22" s="25" t="s">
        <v>68</v>
      </c>
      <c r="O22" s="13" t="s">
        <v>57</v>
      </c>
      <c r="P22" s="55">
        <v>127</v>
      </c>
      <c r="Q22" s="91" t="s">
        <v>69</v>
      </c>
      <c r="R22" s="13" t="s">
        <v>62</v>
      </c>
      <c r="S22" s="13">
        <v>45</v>
      </c>
      <c r="T22" s="13"/>
      <c r="U22" s="25" t="s">
        <v>70</v>
      </c>
      <c r="V22" s="13" t="s">
        <v>64</v>
      </c>
      <c r="W22" s="13">
        <v>203</v>
      </c>
    </row>
    <row r="23" spans="1:23" s="52" customFormat="1" ht="11.1" customHeight="1" x14ac:dyDescent="0.2">
      <c r="B23" s="51">
        <v>2</v>
      </c>
      <c r="C23" s="25" t="s">
        <v>85</v>
      </c>
      <c r="D23" s="13" t="s">
        <v>86</v>
      </c>
      <c r="E23" s="13">
        <v>48</v>
      </c>
      <c r="F23" s="13"/>
      <c r="G23" s="25" t="s">
        <v>87</v>
      </c>
      <c r="H23" s="13" t="s">
        <v>88</v>
      </c>
      <c r="I23" s="53">
        <v>108</v>
      </c>
      <c r="J23" s="91" t="s">
        <v>75</v>
      </c>
      <c r="K23" s="13" t="s">
        <v>72</v>
      </c>
      <c r="L23" s="13">
        <v>16</v>
      </c>
      <c r="M23" s="13"/>
      <c r="N23" s="25" t="s">
        <v>74</v>
      </c>
      <c r="O23" s="13" t="s">
        <v>73</v>
      </c>
      <c r="P23" s="55">
        <v>170</v>
      </c>
      <c r="Q23" s="91" t="s">
        <v>84</v>
      </c>
      <c r="R23" s="13" t="s">
        <v>83</v>
      </c>
      <c r="S23" s="13">
        <v>56</v>
      </c>
      <c r="T23" s="13"/>
      <c r="U23" s="25" t="s">
        <v>81</v>
      </c>
      <c r="V23" s="13" t="s">
        <v>76</v>
      </c>
      <c r="W23" s="13">
        <v>118</v>
      </c>
    </row>
    <row r="24" spans="1:23" s="52" customFormat="1" ht="11.1" customHeight="1" x14ac:dyDescent="0.2">
      <c r="B24" s="51" t="s">
        <v>82</v>
      </c>
      <c r="C24" s="25" t="s">
        <v>92</v>
      </c>
      <c r="D24" s="13" t="s">
        <v>89</v>
      </c>
      <c r="E24" s="13">
        <v>32</v>
      </c>
      <c r="F24" s="13"/>
      <c r="G24" s="25" t="s">
        <v>94</v>
      </c>
      <c r="H24" s="13" t="s">
        <v>93</v>
      </c>
      <c r="I24" s="53">
        <v>128</v>
      </c>
      <c r="J24" s="91" t="s">
        <v>95</v>
      </c>
      <c r="K24" s="13" t="s">
        <v>90</v>
      </c>
      <c r="L24" s="13">
        <v>31</v>
      </c>
      <c r="M24" s="13"/>
      <c r="N24" s="25" t="s">
        <v>96</v>
      </c>
      <c r="O24" s="13" t="s">
        <v>93</v>
      </c>
      <c r="P24" s="55">
        <v>126</v>
      </c>
      <c r="Q24" s="91" t="s">
        <v>97</v>
      </c>
      <c r="R24" s="13" t="s">
        <v>98</v>
      </c>
      <c r="S24" s="13">
        <v>47</v>
      </c>
      <c r="T24" s="13"/>
      <c r="U24" s="25" t="s">
        <v>91</v>
      </c>
      <c r="V24" s="13" t="s">
        <v>99</v>
      </c>
      <c r="W24" s="13">
        <v>106</v>
      </c>
    </row>
    <row r="25" spans="1:23" s="52" customFormat="1" ht="11.1" customHeight="1" x14ac:dyDescent="0.2">
      <c r="B25" s="51" t="s">
        <v>100</v>
      </c>
      <c r="C25" s="13" t="s">
        <v>107</v>
      </c>
      <c r="D25" s="13" t="s">
        <v>103</v>
      </c>
      <c r="E25" s="13">
        <v>66</v>
      </c>
      <c r="F25" s="13"/>
      <c r="G25" s="25" t="s">
        <v>108</v>
      </c>
      <c r="H25" s="13" t="s">
        <v>104</v>
      </c>
      <c r="I25" s="53">
        <v>108</v>
      </c>
      <c r="J25" s="91" t="s">
        <v>109</v>
      </c>
      <c r="K25" s="13" t="s">
        <v>105</v>
      </c>
      <c r="L25" s="13">
        <v>41</v>
      </c>
      <c r="M25" s="13"/>
      <c r="N25" s="25" t="s">
        <v>110</v>
      </c>
      <c r="O25" s="13" t="s">
        <v>105</v>
      </c>
      <c r="P25" s="55">
        <v>190</v>
      </c>
      <c r="Q25" s="91" t="s">
        <v>111</v>
      </c>
      <c r="R25" s="13" t="s">
        <v>105</v>
      </c>
      <c r="S25" s="13">
        <v>89</v>
      </c>
      <c r="T25" s="13"/>
      <c r="U25" s="25" t="s">
        <v>111</v>
      </c>
      <c r="V25" s="13" t="s">
        <v>105</v>
      </c>
      <c r="W25" s="13">
        <v>89</v>
      </c>
    </row>
    <row r="26" spans="1:23" s="52" customFormat="1" ht="11.1" customHeight="1" x14ac:dyDescent="0.2">
      <c r="B26" s="56" t="s">
        <v>102</v>
      </c>
      <c r="C26" s="25">
        <v>6</v>
      </c>
      <c r="D26" s="13" t="s">
        <v>106</v>
      </c>
      <c r="E26" s="47">
        <v>53</v>
      </c>
      <c r="F26" s="47"/>
      <c r="G26" s="118">
        <v>5</v>
      </c>
      <c r="H26" s="47" t="s">
        <v>112</v>
      </c>
      <c r="I26" s="53">
        <v>66</v>
      </c>
      <c r="J26" s="119">
        <v>2</v>
      </c>
      <c r="K26" s="47" t="s">
        <v>106</v>
      </c>
      <c r="L26" s="47">
        <v>41</v>
      </c>
      <c r="M26" s="47"/>
      <c r="N26" s="118">
        <v>1</v>
      </c>
      <c r="O26" s="47" t="s">
        <v>112</v>
      </c>
      <c r="P26" s="57">
        <v>120</v>
      </c>
      <c r="Q26" s="120" t="s">
        <v>2</v>
      </c>
      <c r="R26" s="121" t="s">
        <v>2</v>
      </c>
      <c r="S26" s="121" t="s">
        <v>2</v>
      </c>
      <c r="T26" s="13"/>
      <c r="U26" s="121" t="s">
        <v>2</v>
      </c>
      <c r="V26" s="121" t="s">
        <v>2</v>
      </c>
      <c r="W26" s="121" t="s">
        <v>2</v>
      </c>
    </row>
    <row r="27" spans="1:23" s="52" customFormat="1" ht="11.1" customHeight="1" x14ac:dyDescent="0.2">
      <c r="B27" s="56" t="s">
        <v>43</v>
      </c>
      <c r="C27" s="25">
        <v>8</v>
      </c>
      <c r="D27" s="13" t="s">
        <v>113</v>
      </c>
      <c r="E27" s="47">
        <v>61</v>
      </c>
      <c r="F27" s="47"/>
      <c r="G27" s="47">
        <v>8</v>
      </c>
      <c r="H27" s="47" t="s">
        <v>113</v>
      </c>
      <c r="I27" s="53">
        <v>61</v>
      </c>
      <c r="J27" s="119">
        <v>7</v>
      </c>
      <c r="K27" s="47" t="s">
        <v>114</v>
      </c>
      <c r="L27" s="47">
        <v>48</v>
      </c>
      <c r="M27" s="47"/>
      <c r="N27" s="118">
        <v>2</v>
      </c>
      <c r="O27" s="47" t="s">
        <v>113</v>
      </c>
      <c r="P27" s="57">
        <v>114</v>
      </c>
      <c r="Q27" s="120" t="s">
        <v>2</v>
      </c>
      <c r="R27" s="121" t="s">
        <v>2</v>
      </c>
      <c r="S27" s="121" t="s">
        <v>2</v>
      </c>
      <c r="T27" s="13"/>
      <c r="U27" s="121" t="s">
        <v>2</v>
      </c>
      <c r="V27" s="121" t="s">
        <v>2</v>
      </c>
      <c r="W27" s="121" t="s">
        <v>2</v>
      </c>
    </row>
    <row r="28" spans="1:23" s="52" customFormat="1" ht="11.1" customHeight="1" x14ac:dyDescent="0.2">
      <c r="B28" s="14" t="s">
        <v>44</v>
      </c>
      <c r="C28" s="16" t="s">
        <v>115</v>
      </c>
      <c r="D28" s="16" t="s">
        <v>89</v>
      </c>
      <c r="E28" s="16">
        <v>32</v>
      </c>
      <c r="F28" s="16"/>
      <c r="G28" s="122" t="s">
        <v>116</v>
      </c>
      <c r="H28" s="16" t="s">
        <v>56</v>
      </c>
      <c r="I28" s="58">
        <v>128</v>
      </c>
      <c r="J28" s="123" t="s">
        <v>117</v>
      </c>
      <c r="K28" s="16" t="s">
        <v>63</v>
      </c>
      <c r="L28" s="16">
        <v>17</v>
      </c>
      <c r="M28" s="16"/>
      <c r="N28" s="16" t="s">
        <v>118</v>
      </c>
      <c r="O28" s="16" t="s">
        <v>105</v>
      </c>
      <c r="P28" s="59">
        <v>190</v>
      </c>
      <c r="Q28" s="123" t="s">
        <v>119</v>
      </c>
      <c r="R28" s="16" t="s">
        <v>62</v>
      </c>
      <c r="S28" s="16">
        <v>45</v>
      </c>
      <c r="T28" s="16"/>
      <c r="U28" s="124" t="s">
        <v>120</v>
      </c>
      <c r="V28" s="16" t="s">
        <v>64</v>
      </c>
      <c r="W28" s="16">
        <v>203</v>
      </c>
    </row>
    <row r="29" spans="1:23" s="52" customFormat="1" ht="12" x14ac:dyDescent="0.2"/>
  </sheetData>
  <mergeCells count="32">
    <mergeCell ref="B19:B20"/>
    <mergeCell ref="U19:W19"/>
    <mergeCell ref="J18:P18"/>
    <mergeCell ref="C19:E19"/>
    <mergeCell ref="G19:I19"/>
    <mergeCell ref="J19:L19"/>
    <mergeCell ref="N19:P19"/>
    <mergeCell ref="Q19:S19"/>
    <mergeCell ref="Q18:W18"/>
    <mergeCell ref="C18:I18"/>
    <mergeCell ref="C20:D20"/>
    <mergeCell ref="G20:H20"/>
    <mergeCell ref="J20:K20"/>
    <mergeCell ref="N20:O20"/>
    <mergeCell ref="Q20:R20"/>
    <mergeCell ref="U20:V20"/>
    <mergeCell ref="C4:I4"/>
    <mergeCell ref="J4:P4"/>
    <mergeCell ref="Q4:W4"/>
    <mergeCell ref="B5:B6"/>
    <mergeCell ref="C5:E5"/>
    <mergeCell ref="G5:I5"/>
    <mergeCell ref="J5:L5"/>
    <mergeCell ref="N5:P5"/>
    <mergeCell ref="Q5:S5"/>
    <mergeCell ref="U5:W5"/>
    <mergeCell ref="C6:D6"/>
    <mergeCell ref="G6:H6"/>
    <mergeCell ref="J6:K6"/>
    <mergeCell ref="N6:O6"/>
    <mergeCell ref="Q6:R6"/>
    <mergeCell ref="U6:V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 Index to Wksheets</vt:lpstr>
      <vt:lpstr>1 TCEC Cup 3 match results</vt:lpstr>
      <vt:lpstr>2 T3 shortest-longest games</vt:lpstr>
    </vt:vector>
  </TitlesOfParts>
  <Company>University of Reading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Department</dc:creator>
  <cp:lastModifiedBy>Guy Haworth</cp:lastModifiedBy>
  <cp:lastPrinted>2018-08-18T17:33:17Z</cp:lastPrinted>
  <dcterms:created xsi:type="dcterms:W3CDTF">2017-10-20T08:26:00Z</dcterms:created>
  <dcterms:modified xsi:type="dcterms:W3CDTF">2020-01-16T10:45:48Z</dcterms:modified>
</cp:coreProperties>
</file>