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showInkAnnotation="0"/>
  <mc:AlternateContent xmlns:mc="http://schemas.openxmlformats.org/markup-compatibility/2006">
    <mc:Choice Requires="x15">
      <x15ac:absPath xmlns:x15ac="http://schemas.microsoft.com/office/spreadsheetml/2010/11/ac" url="C:\My Documents\km\ICGA\TCEC\TCEC Cup 2\"/>
    </mc:Choice>
  </mc:AlternateContent>
  <xr:revisionPtr revIDLastSave="0" documentId="13_ncr:1_{C7EA9FE1-4D40-41C7-9A90-8388EF5735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 Index to Wksheets" sheetId="1" r:id="rId1"/>
    <sheet name="1 TCEC14 Engines" sheetId="5" r:id="rId2"/>
    <sheet name="2 TCEC Cup 2" sheetId="26" r:id="rId3"/>
    <sheet name="3 Shortest-longest" sheetId="23" r:id="rId4"/>
    <sheet name="4 Cup 2 Game-pair results" sheetId="32" r:id="rId5"/>
    <sheet name="5 Cup 2 Endgames" sheetId="3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31" l="1"/>
  <c r="C12" i="31" s="1"/>
  <c r="C13" i="31" s="1"/>
  <c r="C14" i="31" s="1"/>
  <c r="C15" i="31" s="1"/>
  <c r="C16" i="31" s="1"/>
  <c r="C17" i="31" s="1"/>
  <c r="C18" i="31" s="1"/>
  <c r="C19" i="31" s="1"/>
  <c r="C20" i="31" s="1"/>
  <c r="C21" i="31" s="1"/>
  <c r="C22" i="31" s="1"/>
  <c r="C23" i="31" s="1"/>
  <c r="C24" i="31" s="1"/>
  <c r="C25" i="31" s="1"/>
  <c r="C26" i="31" s="1"/>
  <c r="P12" i="32" l="1"/>
  <c r="Q12" i="32" s="1"/>
  <c r="P11" i="32"/>
  <c r="Q11" i="32" s="1"/>
  <c r="P9" i="32"/>
  <c r="Q9" i="32" s="1"/>
  <c r="P7" i="32"/>
  <c r="Q7" i="32" s="1"/>
  <c r="P6" i="32"/>
  <c r="Q6" i="32" l="1"/>
  <c r="M94" i="26"/>
  <c r="F93" i="26"/>
  <c r="X70" i="26" l="1"/>
  <c r="M96" i="26" l="1"/>
  <c r="M87" i="26"/>
  <c r="M85" i="26"/>
  <c r="M78" i="26"/>
  <c r="M76" i="26"/>
  <c r="M74" i="26"/>
  <c r="M72" i="26"/>
  <c r="M65" i="26"/>
  <c r="M63" i="26"/>
  <c r="M61" i="26"/>
  <c r="M59" i="26"/>
  <c r="M57" i="26"/>
  <c r="M55" i="26"/>
  <c r="M53" i="26"/>
  <c r="M51" i="26"/>
  <c r="M44" i="26"/>
  <c r="M42" i="26"/>
  <c r="M40" i="26"/>
  <c r="M38" i="26"/>
  <c r="M36" i="26"/>
  <c r="M34" i="26"/>
  <c r="M32" i="26"/>
  <c r="M30" i="26"/>
  <c r="M28" i="26"/>
  <c r="M26" i="26"/>
  <c r="M24" i="26"/>
  <c r="M22" i="26"/>
  <c r="M20" i="26"/>
  <c r="M18" i="26"/>
  <c r="M16" i="26"/>
  <c r="M14" i="26"/>
  <c r="M12" i="26"/>
  <c r="F86" i="26"/>
  <c r="F84" i="26"/>
  <c r="F77" i="26"/>
  <c r="F75" i="26"/>
  <c r="F73" i="26"/>
  <c r="F71" i="26"/>
  <c r="F21" i="26" l="1"/>
  <c r="T70" i="26" l="1"/>
  <c r="U70" i="26" s="1"/>
  <c r="U69" i="26"/>
  <c r="F64" i="26"/>
  <c r="F62" i="26"/>
  <c r="F60" i="26"/>
  <c r="F58" i="26"/>
  <c r="F56" i="26"/>
  <c r="T71" i="26" l="1"/>
  <c r="T72" i="26" s="1"/>
  <c r="T73" i="26" s="1"/>
  <c r="U72" i="26" l="1"/>
  <c r="U71" i="26"/>
  <c r="T74" i="26"/>
  <c r="U73" i="26"/>
  <c r="U74" i="26" l="1"/>
  <c r="T75" i="26"/>
  <c r="T76" i="26" l="1"/>
  <c r="U75" i="26"/>
  <c r="U76" i="26" l="1"/>
  <c r="T77" i="26"/>
  <c r="T78" i="26" l="1"/>
  <c r="U77" i="26"/>
  <c r="U78" i="26" l="1"/>
  <c r="T79" i="26"/>
  <c r="T80" i="26" l="1"/>
  <c r="U79" i="26"/>
  <c r="U80" i="26" l="1"/>
  <c r="T81" i="26"/>
  <c r="T82" i="26" l="1"/>
  <c r="U81" i="26"/>
  <c r="U82" i="26" l="1"/>
  <c r="T83" i="26"/>
  <c r="T84" i="26" l="1"/>
  <c r="U84" i="26" s="1"/>
  <c r="U83" i="26"/>
  <c r="F29" i="26" l="1"/>
  <c r="D15" i="32" l="1"/>
  <c r="I15" i="32"/>
  <c r="S8" i="26" l="1"/>
  <c r="F95" i="26" l="1"/>
  <c r="N14" i="32" l="1"/>
  <c r="P14" i="32" s="1"/>
  <c r="Q14" i="32" l="1"/>
  <c r="Q15" i="32" s="1"/>
  <c r="P15" i="32"/>
  <c r="N15" i="32"/>
  <c r="K14" i="32"/>
  <c r="L14" i="32" s="1"/>
  <c r="K12" i="32"/>
  <c r="L12" i="32" s="1"/>
  <c r="K11" i="32"/>
  <c r="L11" i="32" s="1"/>
  <c r="K9" i="32"/>
  <c r="L9" i="32" s="1"/>
  <c r="K7" i="32"/>
  <c r="L7" i="32" s="1"/>
  <c r="K6" i="32"/>
  <c r="L6" i="32" s="1"/>
  <c r="F14" i="32"/>
  <c r="G14" i="32" s="1"/>
  <c r="F12" i="32"/>
  <c r="G12" i="32" s="1"/>
  <c r="F11" i="32"/>
  <c r="G11" i="32" s="1"/>
  <c r="F9" i="32"/>
  <c r="G9" i="32" s="1"/>
  <c r="F7" i="32"/>
  <c r="G7" i="32" s="1"/>
  <c r="F6" i="32"/>
  <c r="G6" i="32" s="1"/>
  <c r="G7" i="26"/>
  <c r="S12" i="32" l="1"/>
  <c r="T12" i="32" s="1"/>
  <c r="G15" i="32"/>
  <c r="F15" i="32"/>
  <c r="K15" i="32"/>
  <c r="L15" i="32"/>
  <c r="S6" i="32"/>
  <c r="S9" i="32"/>
  <c r="T9" i="32" s="1"/>
  <c r="S7" i="32"/>
  <c r="T7" i="32" s="1"/>
  <c r="S14" i="32"/>
  <c r="T14" i="32" s="1"/>
  <c r="S11" i="32"/>
  <c r="T11" i="32" s="1"/>
  <c r="S15" i="32" l="1"/>
  <c r="T6" i="32"/>
  <c r="T15" i="32"/>
  <c r="F54" i="26"/>
  <c r="F52" i="26"/>
  <c r="F50" i="26" l="1"/>
  <c r="F43" i="26" l="1"/>
  <c r="F41" i="26"/>
  <c r="F39" i="26"/>
  <c r="F37" i="26"/>
  <c r="F35" i="26"/>
  <c r="F33" i="26"/>
  <c r="F31" i="26"/>
  <c r="F27" i="26"/>
  <c r="F25" i="26"/>
  <c r="F23" i="26"/>
  <c r="F19" i="26"/>
  <c r="F17" i="26"/>
  <c r="F15" i="26"/>
  <c r="F13" i="26"/>
  <c r="F11" i="26"/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11" i="1" l="1"/>
</calcChain>
</file>

<file path=xl/sharedStrings.xml><?xml version="1.0" encoding="utf-8"?>
<sst xmlns="http://schemas.openxmlformats.org/spreadsheetml/2006/main" count="1331" uniqueCount="608">
  <si>
    <t>#</t>
  </si>
  <si>
    <t>Game</t>
  </si>
  <si>
    <t>White</t>
  </si>
  <si>
    <t>Black</t>
  </si>
  <si>
    <t>—</t>
  </si>
  <si>
    <t>1-0</t>
  </si>
  <si>
    <t>0-1</t>
  </si>
  <si>
    <t>Topic</t>
  </si>
  <si>
    <t>Chiron</t>
  </si>
  <si>
    <t>Hannibal</t>
  </si>
  <si>
    <t>Andscacs</t>
  </si>
  <si>
    <t>Ginkgo</t>
  </si>
  <si>
    <t>Jonny</t>
  </si>
  <si>
    <t>Engine</t>
  </si>
  <si>
    <t>Te</t>
  </si>
  <si>
    <t>Va</t>
  </si>
  <si>
    <t>Wa</t>
  </si>
  <si>
    <t>Ar</t>
  </si>
  <si>
    <t>Ne</t>
  </si>
  <si>
    <t>Fr</t>
  </si>
  <si>
    <t>La</t>
  </si>
  <si>
    <t>An</t>
  </si>
  <si>
    <t>Fi</t>
  </si>
  <si>
    <t>Ch</t>
  </si>
  <si>
    <t>Gu</t>
  </si>
  <si>
    <t>Ha</t>
  </si>
  <si>
    <t>Ni</t>
  </si>
  <si>
    <t>Jo</t>
  </si>
  <si>
    <t>Bo</t>
  </si>
  <si>
    <t>ELO</t>
  </si>
  <si>
    <t>Komodo</t>
  </si>
  <si>
    <t>Fire</t>
  </si>
  <si>
    <t>Houdini</t>
  </si>
  <si>
    <t>Stockfish</t>
  </si>
  <si>
    <t>Booot</t>
  </si>
  <si>
    <t>Nirvana</t>
  </si>
  <si>
    <t>Laser</t>
  </si>
  <si>
    <t>Texel</t>
  </si>
  <si>
    <t>Fizbo</t>
  </si>
  <si>
    <t>Wasp</t>
  </si>
  <si>
    <t>Nemorino</t>
  </si>
  <si>
    <t>Gull</t>
  </si>
  <si>
    <t>Arasan</t>
  </si>
  <si>
    <t>Authors</t>
  </si>
  <si>
    <t>AD</t>
  </si>
  <si>
    <t>US</t>
  </si>
  <si>
    <t>NL</t>
  </si>
  <si>
    <t>UA</t>
  </si>
  <si>
    <t>IT</t>
  </si>
  <si>
    <t>DE</t>
  </si>
  <si>
    <t>RU</t>
  </si>
  <si>
    <t>US/PH</t>
  </si>
  <si>
    <t>BE</t>
  </si>
  <si>
    <t>SE</t>
  </si>
  <si>
    <t>Tord Romstad, Marco Costalba, Joona Kiiski, Gary Linscott</t>
  </si>
  <si>
    <t>Daniel José Queraltó</t>
  </si>
  <si>
    <t>Jon Dart</t>
  </si>
  <si>
    <t>Alex Morozov</t>
  </si>
  <si>
    <t>https://chessprogramming.wikispaces.com/Alex+Morozov</t>
  </si>
  <si>
    <t>https://chessprogramming.wikispaces.com/Daniel+Jos%C3%A9+Queralt%C3%B3</t>
  </si>
  <si>
    <t>https://chessprogramming.wikispaces.com/Jon+Dart</t>
  </si>
  <si>
    <t>https://chessprogramming.wikispaces.com/Ubaldo+Andrea+Farina</t>
  </si>
  <si>
    <t>Ubaldo Andrea Farina</t>
  </si>
  <si>
    <t>https://chessprogramming.wikispaces.com/Norman+Schmidt</t>
  </si>
  <si>
    <t>Norman Schmidt</t>
  </si>
  <si>
    <t>https://chessprogramming.wikispaces.com/Youri+Matiounine</t>
  </si>
  <si>
    <t>Youri Matiounine</t>
  </si>
  <si>
    <t>Frank Schneider</t>
  </si>
  <si>
    <t>https://chessprogramming.wikispaces.com/Frank+Schneider</t>
  </si>
  <si>
    <t>Vadim Demichev</t>
  </si>
  <si>
    <t>https://chessprogramming.wikispaces.com/Vadim+Demichev</t>
  </si>
  <si>
    <t>Sam Hamilton, Edsel Apostol</t>
  </si>
  <si>
    <t>https://chessprogramming.wikispaces.com/Robert+Houdart</t>
  </si>
  <si>
    <t>Robert Houdart</t>
  </si>
  <si>
    <t>Johannes Zwanzger</t>
  </si>
  <si>
    <t>https://chessprogramming.wikispaces.com/Johannes+Zwanzger</t>
  </si>
  <si>
    <t>Don Dailey, Larry Kaufman, Mark Lefler</t>
  </si>
  <si>
    <t>https://chessprogramming.wikispaces.com/Komodo</t>
  </si>
  <si>
    <t>https://chessprogramming.wikispaces.com/Andscacs</t>
  </si>
  <si>
    <t>https://chessprogramming.wikispaces.com/Arasan</t>
  </si>
  <si>
    <t>https://chessprogramming.wikispaces.com/Booot</t>
  </si>
  <si>
    <t>https://chessprogramming.wikispaces.com/Chiron</t>
  </si>
  <si>
    <t>https://chessprogramming.wikispaces.com/Fire</t>
  </si>
  <si>
    <t>https://chessprogramming.wikispaces.com/Fizbo</t>
  </si>
  <si>
    <t>https://chessprogramming.wikispaces.com/Ginkgo</t>
  </si>
  <si>
    <t>https://chessprogramming.wikispaces.com/GullChess</t>
  </si>
  <si>
    <t>https://chessprogramming.wikispaces.com/Hannibal</t>
  </si>
  <si>
    <t>https://chessprogramming.wikispaces.com/Houdini</t>
  </si>
  <si>
    <t>https://chessprogramming.wikispaces.com/Jonny</t>
  </si>
  <si>
    <t>https://chessprogramming.wikispaces.com/Laser</t>
  </si>
  <si>
    <t>https://chessprogramming.wikispaces.com/Nemorino</t>
  </si>
  <si>
    <t>https://chessprogramming.wikispaces.com/Nirvanachess</t>
  </si>
  <si>
    <t>https://chessprogramming.wikispaces.com/Stockfish</t>
  </si>
  <si>
    <t>https://chessprogramming.wikispaces.com/Texel</t>
  </si>
  <si>
    <t>https://chessprogramming.wikispaces.com/Vajolet#2</t>
  </si>
  <si>
    <t>https://chessprogramming.wikispaces.com/Wasp</t>
  </si>
  <si>
    <t>Vajolet2</t>
  </si>
  <si>
    <t>EGTs</t>
  </si>
  <si>
    <t>Jeffrey An, Michael An</t>
  </si>
  <si>
    <t>Christian Günther</t>
  </si>
  <si>
    <t>Thomas Kolarik</t>
  </si>
  <si>
    <t>Vasik Rajlich</t>
  </si>
  <si>
    <t>Peter Österlund</t>
  </si>
  <si>
    <t>Marco Belli</t>
  </si>
  <si>
    <t>John Stanback</t>
  </si>
  <si>
    <t>https://chessprogramming.wikispaces.com/John+Stanback</t>
  </si>
  <si>
    <t>https://chessprogramming.wikispaces.com/Christian+G%C3%BCnther</t>
  </si>
  <si>
    <t>https://chessprogramming.wikispaces.com/Thomas+Kolarik</t>
  </si>
  <si>
    <t>https://chessprogramming.wikispaces.com/Peter+%C3%96sterlund</t>
  </si>
  <si>
    <t>https://chessprogramming.wikispaces.com/Marco+Belli</t>
  </si>
  <si>
    <t>thr.</t>
  </si>
  <si>
    <t>Country Codes</t>
  </si>
  <si>
    <t>NO/IT/ FI/CA</t>
  </si>
  <si>
    <t>De</t>
  </si>
  <si>
    <t>Pe</t>
  </si>
  <si>
    <t>Et</t>
  </si>
  <si>
    <t>ChessbrainVB</t>
  </si>
  <si>
    <t>Ethereal</t>
  </si>
  <si>
    <t>Pedone</t>
  </si>
  <si>
    <t>Initial</t>
  </si>
  <si>
    <t>Div.</t>
  </si>
  <si>
    <t>Syz.</t>
  </si>
  <si>
    <t>Fritz</t>
  </si>
  <si>
    <t>P</t>
  </si>
  <si>
    <t>Roger Zuehlsdorf</t>
  </si>
  <si>
    <t>Andrew Grant</t>
  </si>
  <si>
    <t>Fabio Gobbato</t>
  </si>
  <si>
    <t>Version</t>
  </si>
  <si>
    <t>xboard</t>
  </si>
  <si>
    <t>½-½</t>
  </si>
  <si>
    <t>Final</t>
  </si>
  <si>
    <t>St</t>
  </si>
  <si>
    <t>Ho</t>
  </si>
  <si>
    <t>Ko</t>
  </si>
  <si>
    <t>Gi</t>
  </si>
  <si>
    <t>CZ/US</t>
  </si>
  <si>
    <t>FR</t>
  </si>
  <si>
    <t>↗</t>
  </si>
  <si>
    <t>↘</t>
  </si>
  <si>
    <t>→</t>
  </si>
  <si>
    <t>proto-</t>
  </si>
  <si>
    <t>col</t>
  </si>
  <si>
    <t>Nal?</t>
  </si>
  <si>
    <t>Name</t>
  </si>
  <si>
    <t>Fz</t>
  </si>
  <si>
    <t>Cb</t>
  </si>
  <si>
    <t>ab</t>
  </si>
  <si>
    <t>Rodent III</t>
  </si>
  <si>
    <t>Tucano</t>
  </si>
  <si>
    <t>Xiphos</t>
  </si>
  <si>
    <t>Xi</t>
  </si>
  <si>
    <t>Tu</t>
  </si>
  <si>
    <t>Ro</t>
  </si>
  <si>
    <t>Lc</t>
  </si>
  <si>
    <t>Hash Kb</t>
  </si>
  <si>
    <t>Milos Tatarevic</t>
  </si>
  <si>
    <t>Alcides Schulz</t>
  </si>
  <si>
    <t>Pawel Koziol</t>
  </si>
  <si>
    <t>RS</t>
  </si>
  <si>
    <t>BR</t>
  </si>
  <si>
    <t>PL</t>
  </si>
  <si>
    <t>UCT/NN AI Community</t>
  </si>
  <si>
    <t>16.10</t>
  </si>
  <si>
    <t>↗↘</t>
  </si>
  <si>
    <t>LCZero</t>
  </si>
  <si>
    <t>6.3.1</t>
  </si>
  <si>
    <t>Sander Maassen vd Brink</t>
  </si>
  <si>
    <t>Shortest</t>
  </si>
  <si>
    <t>Longest</t>
  </si>
  <si>
    <t>ok</t>
  </si>
  <si>
    <t>↗↗↗</t>
  </si>
  <si>
    <t>Res.</t>
  </si>
  <si>
    <t>Seed</t>
  </si>
  <si>
    <t>Elo</t>
  </si>
  <si>
    <t>#mv</t>
  </si>
  <si>
    <t>%</t>
  </si>
  <si>
    <t>=</t>
  </si>
  <si>
    <t>Houdini 6.03</t>
  </si>
  <si>
    <t>55b</t>
  </si>
  <si>
    <t>60w</t>
  </si>
  <si>
    <t>61w</t>
  </si>
  <si>
    <t>63w</t>
  </si>
  <si>
    <t>new</t>
  </si>
  <si>
    <t>ü</t>
  </si>
  <si>
    <t>F</t>
  </si>
  <si>
    <t>O'all</t>
  </si>
  <si>
    <t>D</t>
  </si>
  <si>
    <t xml:space="preserve"> </t>
  </si>
  <si>
    <t>game</t>
  </si>
  <si>
    <t>dtm</t>
  </si>
  <si>
    <t>Endgame</t>
  </si>
  <si>
    <t>FEN</t>
  </si>
  <si>
    <t>plies</t>
  </si>
  <si>
    <t>55w</t>
  </si>
  <si>
    <t>KRPPKRP</t>
  </si>
  <si>
    <t>dtc</t>
  </si>
  <si>
    <t>KNPPKNP</t>
  </si>
  <si>
    <t>84w</t>
  </si>
  <si>
    <t>KRPPKNP</t>
  </si>
  <si>
    <t>60b</t>
  </si>
  <si>
    <t>KRNPKRP</t>
  </si>
  <si>
    <t>Round 1 Results</t>
  </si>
  <si>
    <t>Round 1 Pairings</t>
  </si>
  <si>
    <t>Next</t>
  </si>
  <si>
    <t>endgame</t>
  </si>
  <si>
    <t>}</t>
  </si>
  <si>
    <t>64b</t>
  </si>
  <si>
    <t>61b</t>
  </si>
  <si>
    <t>KNPPKN</t>
  </si>
  <si>
    <t>KRPPKR</t>
  </si>
  <si>
    <t>KNPKPP</t>
  </si>
  <si>
    <t>rnd.</t>
  </si>
  <si>
    <t>%P</t>
  </si>
  <si>
    <t>E%P</t>
  </si>
  <si>
    <t>dtz</t>
  </si>
  <si>
    <t>E%P  º Expected %-Performance of first-named engine</t>
  </si>
  <si>
    <t>%P is the actual %-Performance of the first-named engine</t>
  </si>
  <si>
    <t>Th.</t>
  </si>
  <si>
    <t>Val.</t>
  </si>
  <si>
    <t>7m</t>
  </si>
  <si>
    <t>71b</t>
  </si>
  <si>
    <t>Match game#</t>
  </si>
  <si>
    <t>LC0</t>
  </si>
  <si>
    <t>Game-scores and E%P relate to the (first-named) higher seed</t>
  </si>
  <si>
    <t>1-0 &amp; 1-0</t>
  </si>
  <si>
    <t>1-0 &amp; 0-1</t>
  </si>
  <si>
    <t>½-½ &amp; ½-½</t>
  </si>
  <si>
    <t>0-1 &amp; 0-1</t>
  </si>
  <si>
    <t>1-0, 1-0</t>
  </si>
  <si>
    <t>1-0, ½-½</t>
  </si>
  <si>
    <t>½-½, 1-0</t>
  </si>
  <si>
    <t>1-0, 0-1</t>
  </si>
  <si>
    <t>0-1, 1-0</t>
  </si>
  <si>
    <t>½-½, ½-½</t>
  </si>
  <si>
    <t>½-½, 0-1</t>
  </si>
  <si>
    <t>0-1, ½-½</t>
  </si>
  <si>
    <t>0-1, 0-1</t>
  </si>
  <si>
    <t>1-0 &amp; ½-½</t>
  </si>
  <si>
    <t>———</t>
  </si>
  <si>
    <t>½-½ &amp; 0-1</t>
  </si>
  <si>
    <t>R1 sequences</t>
  </si>
  <si>
    <t>R1 pairs</t>
  </si>
  <si>
    <t>R2 sequences</t>
  </si>
  <si>
    <t>R2 pairs</t>
  </si>
  <si>
    <t>Total pairs</t>
  </si>
  <si>
    <t>2a</t>
  </si>
  <si>
    <t>2b</t>
  </si>
  <si>
    <t>3a</t>
  </si>
  <si>
    <t>3b</t>
  </si>
  <si>
    <t>5a</t>
  </si>
  <si>
    <t>5b</t>
  </si>
  <si>
    <t>58b</t>
  </si>
  <si>
    <t>6-7m</t>
  </si>
  <si>
    <t>pos.</t>
  </si>
  <si>
    <t>ScorpioNN</t>
  </si>
  <si>
    <t>2.8.9</t>
  </si>
  <si>
    <t>pirarucu</t>
  </si>
  <si>
    <t>2.6.9</t>
  </si>
  <si>
    <t>2.0.33</t>
  </si>
  <si>
    <t>Winter</t>
  </si>
  <si>
    <t>Wi</t>
  </si>
  <si>
    <t>FM Jonathan Rosenthal</t>
  </si>
  <si>
    <t>https://www.chessprogramming.org/Winter</t>
  </si>
  <si>
    <t>Non-standard evaluation model</t>
  </si>
  <si>
    <t>Raoni Campos</t>
  </si>
  <si>
    <t>https://github.com/ratosh/pirarucu</t>
  </si>
  <si>
    <t>Ronald Friederich</t>
  </si>
  <si>
    <t>http://rofchade.nl/</t>
  </si>
  <si>
    <t>Dennis Sceviour</t>
  </si>
  <si>
    <t>https://sites.google.com/site/schoonerchess/home</t>
  </si>
  <si>
    <t>TCEC 14: Engines</t>
  </si>
  <si>
    <t>uci</t>
  </si>
  <si>
    <t>Mark Lefler</t>
  </si>
  <si>
    <t>Demolito</t>
  </si>
  <si>
    <t>Dm</t>
  </si>
  <si>
    <t>Schooner</t>
  </si>
  <si>
    <t>Sc</t>
  </si>
  <si>
    <t>1.0.171</t>
  </si>
  <si>
    <t>1.019T</t>
  </si>
  <si>
    <t>Daniel Shawl</t>
  </si>
  <si>
    <t>Optional MCTS activity</t>
  </si>
  <si>
    <t>Komodo MCTS</t>
  </si>
  <si>
    <t>rofchade</t>
  </si>
  <si>
    <t>chess22k</t>
  </si>
  <si>
    <t>v19-TP-11248</t>
  </si>
  <si>
    <t>rf</t>
  </si>
  <si>
    <t>pi</t>
  </si>
  <si>
    <t>KomodoMCTS 2180.00 (3475)</t>
  </si>
  <si>
    <t>2180.00</t>
  </si>
  <si>
    <t>2.6.1</t>
  </si>
  <si>
    <t>CCC3</t>
  </si>
  <si>
    <t>1.08a13</t>
  </si>
  <si>
    <t>0.4.14</t>
  </si>
  <si>
    <t>S14</t>
  </si>
  <si>
    <t>2.18b</t>
  </si>
  <si>
    <t>Lucas Braesch</t>
  </si>
  <si>
    <t>CA</t>
  </si>
  <si>
    <t>CH</t>
  </si>
  <si>
    <t>–</t>
  </si>
  <si>
    <t>↗↗↗↗</t>
  </si>
  <si>
    <t>KM</t>
  </si>
  <si>
    <t>SN</t>
  </si>
  <si>
    <t>c22</t>
  </si>
  <si>
    <t>095</t>
  </si>
  <si>
    <t>2227.00</t>
  </si>
  <si>
    <t>Stockfish 19011415</t>
  </si>
  <si>
    <t>Rodent III 1.0171*</t>
  </si>
  <si>
    <t>Booot 6.3.1*</t>
  </si>
  <si>
    <t>Nirvana 2.4</t>
  </si>
  <si>
    <t>Booot, 6-2: 1=11=1==</t>
  </si>
  <si>
    <t>Fizbo 2*</t>
  </si>
  <si>
    <t>Nemorino 5.05*</t>
  </si>
  <si>
    <t>KomodoMCTS 2246.00</t>
  </si>
  <si>
    <t>Stockfish, 8-0: 11111111</t>
  </si>
  <si>
    <t>KomodoMCTS, 5-3: 1====101</t>
  </si>
  <si>
    <t>Wasp 3.37*</t>
  </si>
  <si>
    <t>Texel 1.08a13*</t>
  </si>
  <si>
    <t>Fritz 16.10</t>
  </si>
  <si>
    <t>Arasan CCC3</t>
  </si>
  <si>
    <t>Jonny 8.1*</t>
  </si>
  <si>
    <t>Jonny, 4½-3½: 0=10==11</t>
  </si>
  <si>
    <t>Fire 011819</t>
  </si>
  <si>
    <t>pirarucu 2.7.4*</t>
  </si>
  <si>
    <t>Leela Chess Zero v20.1-32742</t>
  </si>
  <si>
    <t>Tucano 7.06*</t>
  </si>
  <si>
    <t>LC0, 8-0: 11111111</t>
  </si>
  <si>
    <t>Xiphos 0.4.19</t>
  </si>
  <si>
    <t>ChessBrain 3.72*</t>
  </si>
  <si>
    <t>Xiphos, 5½-2½: ====11=1</t>
  </si>
  <si>
    <t>Chiron S14*</t>
  </si>
  <si>
    <t>Pedone 191118</t>
  </si>
  <si>
    <t>Chiron, 5½-2½: 1===11==</t>
  </si>
  <si>
    <t>Andscacs 095045</t>
  </si>
  <si>
    <t>Hannibal 20181202*</t>
  </si>
  <si>
    <t>Lc-Tu</t>
  </si>
  <si>
    <t>Ch-Pe</t>
  </si>
  <si>
    <t>KRPPPKR</t>
  </si>
  <si>
    <t>8/6k1/6p1/3K1p2/1r6/7p/8/7R w</t>
  </si>
  <si>
    <t>8/6k1/6p1/3K1p2/1r6/7R/8/8 b</t>
  </si>
  <si>
    <t>KBPPKRN</t>
  </si>
  <si>
    <t>8/5k2/8/6pp/5N2/8/3R1K2/7b w</t>
  </si>
  <si>
    <t>8/8/4k3/6pp/8/8/5Kb1/3R4 w</t>
  </si>
  <si>
    <t>KBPPKR</t>
  </si>
  <si>
    <t>KRBPPKR</t>
  </si>
  <si>
    <t>8/2b5/pr2k2p/8/8/8/2R1K3/8 w</t>
  </si>
  <si>
    <t>8/2R5/pr2k2p/8/8/8/4K3/8 b</t>
  </si>
  <si>
    <t>8/3k4/8/1Rp5/4P3/2K2P2/6n1/8 b</t>
  </si>
  <si>
    <t>rofChade</t>
  </si>
  <si>
    <t>rofChade 2.005T</t>
  </si>
  <si>
    <t>3k4/K7/1p6/1P6/n1N3P1/8/8/8 w</t>
  </si>
  <si>
    <t>3k4/K7/1N6/1P6/n5P1/8/8/8 b</t>
  </si>
  <si>
    <t>KQRBKQP</t>
  </si>
  <si>
    <t>6k1/1R3qp1/8/4B3/4Q3/8/8/6K1 b</t>
  </si>
  <si>
    <t>KQBKQP</t>
  </si>
  <si>
    <t>6k1/1q4p1/8/4B3/4Q3/8/8/6K1 w</t>
  </si>
  <si>
    <t>47w</t>
  </si>
  <si>
    <t>KPPPKPP</t>
  </si>
  <si>
    <t>8/8/5kp1/2p5/6P1/2p1K3/P7/8 w</t>
  </si>
  <si>
    <t>48b</t>
  </si>
  <si>
    <t>KPPKPP</t>
  </si>
  <si>
    <t>8/8/4k1p1/2p5/6P1/2K5/P7/8 b</t>
  </si>
  <si>
    <t>8/8/7R/2rp4/3kp3/6K1/8/8 b</t>
  </si>
  <si>
    <t>8/8/7R/2rp4/3kp3/6p1/6K1/8 w</t>
  </si>
  <si>
    <t>82w</t>
  </si>
  <si>
    <t>82b</t>
  </si>
  <si>
    <t>8/5k2/3p1n2/3P4/4K3/8/8/7R w</t>
  </si>
  <si>
    <t>KRPKNP</t>
  </si>
  <si>
    <t>127w</t>
  </si>
  <si>
    <t>126b</t>
  </si>
  <si>
    <t>KRNPKNP</t>
  </si>
  <si>
    <t>4n3/5k2/3p1N2/3P4/4K3/8/8/7R b</t>
  </si>
  <si>
    <t>8/4k3/7R/3n1K1p/5P1P/8/8/8 w</t>
  </si>
  <si>
    <t>129w</t>
  </si>
  <si>
    <t>8/8/1p2N3/p7/Pk6/7K/8/8 b</t>
  </si>
  <si>
    <t>63b</t>
  </si>
  <si>
    <t>8/8/1p2N3/p1k5/P7/6Kp/8/8 b</t>
  </si>
  <si>
    <t>8/r7/7P/3K1R2/5P2/6k1/8/8 b</t>
  </si>
  <si>
    <t>8/r7/5R1P/3K1p2/5P2/6k1/8/8 w</t>
  </si>
  <si>
    <t>80w</t>
  </si>
  <si>
    <t>KRPKRP</t>
  </si>
  <si>
    <t>8/R6p/2r5/8/1K3k2/2P5/8/8 w</t>
  </si>
  <si>
    <t>79b</t>
  </si>
  <si>
    <t>8/R6p/2N2r2/8/1K3k2/2P5/8/8 b</t>
  </si>
  <si>
    <t>Jonny 8.1</t>
  </si>
  <si>
    <t>Andscacs, 6-2: 10=111=1</t>
  </si>
  <si>
    <t>Km</t>
  </si>
  <si>
    <t>Komodo 2246.00</t>
  </si>
  <si>
    <t>Demolito 20181029*</t>
  </si>
  <si>
    <t>Round 2 Pairings</t>
  </si>
  <si>
    <t>Round 2 Results</t>
  </si>
  <si>
    <t>Komodo, 7½-½: 11111=11</t>
  </si>
  <si>
    <t>Ginkgo 2.18*</t>
  </si>
  <si>
    <t>Gull 190117</t>
  </si>
  <si>
    <t>Fi-pi</t>
  </si>
  <si>
    <t>pi-Fi</t>
  </si>
  <si>
    <t>111b</t>
  </si>
  <si>
    <t>KRBKRP</t>
  </si>
  <si>
    <t>8/5k2/8/5bP1/5K2/8/8/6rR b</t>
  </si>
  <si>
    <t>99w</t>
  </si>
  <si>
    <t>8/6k1/6b1/2R3P1/7p/7r/8/6K1 w</t>
  </si>
  <si>
    <t>69w</t>
  </si>
  <si>
    <t>8/p7/2k5/7p/N1n4K/8/8/8 w</t>
  </si>
  <si>
    <t>66b</t>
  </si>
  <si>
    <t>8/p7/2k5/6np/N1P5/8/6K1/8 b</t>
  </si>
  <si>
    <t>KPPPKP</t>
  </si>
  <si>
    <t>8/2p1k3/2p5/1p6/PK6/8/8/8 b</t>
  </si>
  <si>
    <t>48w</t>
  </si>
  <si>
    <t>KPPPPKP</t>
  </si>
  <si>
    <t>8/2p1k3/2p5/1p6/Pp6/2K5/8/8 w</t>
  </si>
  <si>
    <t>KQPKRP</t>
  </si>
  <si>
    <t>8/7k/6p1/8/8/2RK3P/q7/8 w</t>
  </si>
  <si>
    <t>KRPPKQP</t>
  </si>
  <si>
    <t>8/7k/6p1/8/4K3/2R4P/Pq6/8 w</t>
  </si>
  <si>
    <t>+</t>
  </si>
  <si>
    <t>-</t>
  </si>
  <si>
    <t>++</t>
  </si>
  <si>
    <r>
      <rPr>
        <sz val="9"/>
        <color theme="1"/>
        <rFont val="Calibri"/>
        <family val="2"/>
      </rPr>
      <t>—</t>
    </r>
  </si>
  <si>
    <t>8/8/3p4/p2r3R/4k3/8/2K5/8 w</t>
  </si>
  <si>
    <t>8/8/3p4/p2Pk3/7R/r7/4K3/8 w</t>
  </si>
  <si>
    <t>81w</t>
  </si>
  <si>
    <t>8/1P3k2/2K2P1R/8/8/8/1r5p/8 b</t>
  </si>
  <si>
    <t>2R5/5k2/1K5p/1P3P2/8/5r2/8/8 b</t>
  </si>
  <si>
    <t>Ginkgo, 5½-2½: =1===11=</t>
  </si>
  <si>
    <t>Laser 160119</t>
  </si>
  <si>
    <t>Ethereal 11.24</t>
  </si>
  <si>
    <t>Laser, 7-1: 11=11=11</t>
  </si>
  <si>
    <t>Schooner 2.0.33*</t>
  </si>
  <si>
    <t>Vajolet2 2.6.1*</t>
  </si>
  <si>
    <t>05r</t>
  </si>
  <si>
    <t>Wasp 3.54*</t>
  </si>
  <si>
    <r>
      <rPr>
        <sz val="9"/>
        <color theme="1"/>
        <rFont val="Calibri"/>
        <family val="2"/>
      </rPr>
      <t>–</t>
    </r>
  </si>
  <si>
    <t>Houdini, 7½-½: 1111=111</t>
  </si>
  <si>
    <t>Gu-Gi</t>
  </si>
  <si>
    <t>Sc-Et</t>
  </si>
  <si>
    <t>64/8</t>
  </si>
  <si>
    <t>72/8</t>
  </si>
  <si>
    <t>128/4</t>
  </si>
  <si>
    <t>83/3</t>
  </si>
  <si>
    <t>61/5</t>
  </si>
  <si>
    <t>127/7</t>
  </si>
  <si>
    <t>Rnd.</t>
  </si>
  <si>
    <t>Stockfish, 7-1: 1111=1=1</t>
  </si>
  <si>
    <t>KomodoMCTS, 6½-1½: 11==11=1</t>
  </si>
  <si>
    <r>
      <t>rofChade, 4½</t>
    </r>
    <r>
      <rPr>
        <sz val="9.5500000000000007"/>
        <color theme="1"/>
        <rFont val="Times New Roman"/>
        <family val="1"/>
      </rPr>
      <t>-3½</t>
    </r>
    <r>
      <rPr>
        <sz val="9"/>
        <color theme="1"/>
        <rFont val="Times New Roman"/>
        <family val="1"/>
      </rPr>
      <t>: ===101==</t>
    </r>
  </si>
  <si>
    <t>Houdini, 6½-1½: 11=1=1=1</t>
  </si>
  <si>
    <t>Fritz, 5½-2½: 1==1=1==</t>
  </si>
  <si>
    <t>Fire, 7½-½: =1111111</t>
  </si>
  <si>
    <t>Ethereal, 8-0: 11111111</t>
  </si>
  <si>
    <t>Bo-St</t>
  </si>
  <si>
    <t>Houdini, 6½-1½: =1=111=1</t>
  </si>
  <si>
    <t>Fire, 4½-3½: ======1=</t>
  </si>
  <si>
    <t>Lc-Xi</t>
  </si>
  <si>
    <t>34/2</t>
  </si>
  <si>
    <t>5/5</t>
  </si>
  <si>
    <t>Fr-Ho</t>
  </si>
  <si>
    <t>Quarter-final Pairings</t>
  </si>
  <si>
    <t>Quarter-final Results</t>
  </si>
  <si>
    <t>Semi-final Pairings</t>
  </si>
  <si>
    <t>Semi-final Results</t>
  </si>
  <si>
    <t>Xiphos 0.4.19*</t>
  </si>
  <si>
    <t>rofChade 2.005T*</t>
  </si>
  <si>
    <t>Fritz 16.10*</t>
  </si>
  <si>
    <t>Fire 011819*</t>
  </si>
  <si>
    <t>21/5</t>
  </si>
  <si>
    <t>LC0, 6-2: ===11=11</t>
  </si>
  <si>
    <t>165b</t>
  </si>
  <si>
    <t>8/8/8/8/P4p2/3K1k1R/r7/8 b</t>
  </si>
  <si>
    <t>160b</t>
  </si>
  <si>
    <t>8/8/8/2R3k1/P4p1p/1r6/4K3/8 b</t>
  </si>
  <si>
    <t>204w</t>
  </si>
  <si>
    <t>8/8/8/1B6/5p1k/2P2r2/2K5/8 w</t>
  </si>
  <si>
    <t>KRPKBP</t>
  </si>
  <si>
    <t>199b</t>
  </si>
  <si>
    <t>8/8/8/6kr/2B2p2/2P2P2/8/2K5 b</t>
  </si>
  <si>
    <t>KBPPKRP</t>
  </si>
  <si>
    <t>92b</t>
  </si>
  <si>
    <t>6r1/8/2P5/2K2k2/5Rp1/6P1/8/8 b</t>
  </si>
  <si>
    <t>59b</t>
  </si>
  <si>
    <t>8/5r2/6k1/8/4K1p1/2R3P1/2P5/8 b</t>
  </si>
  <si>
    <t>KomodoMCTS</t>
  </si>
  <si>
    <t>6k1/5p2/6p1/8/4q3/8/1PQ5/2K5 b</t>
  </si>
  <si>
    <t>80b</t>
  </si>
  <si>
    <t>KQPPKQP</t>
  </si>
  <si>
    <t>66w</t>
  </si>
  <si>
    <t>KRPPKQ</t>
  </si>
  <si>
    <t>4k3/Q6p/8/8/2K5/8/4rp2/8 w</t>
  </si>
  <si>
    <t>65b</t>
  </si>
  <si>
    <t>4k3/Q6p/4r3/8/2K5/8/4Bp2/8 b</t>
  </si>
  <si>
    <t>KRPPKQB</t>
  </si>
  <si>
    <t>8/3k4/6r1/2P5/8/5K2/6R1/6B1 b</t>
  </si>
  <si>
    <t>KRBPKR</t>
  </si>
  <si>
    <t>R7/8/4r1k1/2P5/3K4/8/6pB/8 b</t>
  </si>
  <si>
    <t>54b</t>
  </si>
  <si>
    <t>KRBPKRP</t>
  </si>
  <si>
    <t>8/8/3p3R/1K2b3/8/8/5k2/5B2 w</t>
  </si>
  <si>
    <t>72w</t>
  </si>
  <si>
    <t>KRBKBP</t>
  </si>
  <si>
    <t>69b</t>
  </si>
  <si>
    <t>8/2p5/3b4/1K1P4/7R/4k3/8/5B2 b</t>
  </si>
  <si>
    <t>KRBPKBP</t>
  </si>
  <si>
    <t>79w</t>
  </si>
  <si>
    <t>KPPPKR</t>
  </si>
  <si>
    <t>1R6/5p2/4p3/6k1/7p/8/8/6K1 w</t>
  </si>
  <si>
    <t>78b</t>
  </si>
  <si>
    <t>1R6/5p2/4pk2/6P1/7p/8/8/6K1 b</t>
  </si>
  <si>
    <t>119w</t>
  </si>
  <si>
    <t>8/5k2/5p2/8/3K4/8/3r1n2/1R6 w</t>
  </si>
  <si>
    <t>KRNPKR</t>
  </si>
  <si>
    <t>118b</t>
  </si>
  <si>
    <t>8/5k2/5p2/8/3K4/8/2rN1n2/1R6 b</t>
  </si>
  <si>
    <t>KRNPKRN</t>
  </si>
  <si>
    <t>56b</t>
  </si>
  <si>
    <t>8/2r1k3/8/7R/8/1P3P2/6K1/8 b</t>
  </si>
  <si>
    <t>56w</t>
  </si>
  <si>
    <t>8/2r1k3/8/5R1p/8/1P3P2/6K1/8 w</t>
  </si>
  <si>
    <t>Komodo, 5-3: =1=1===0=</t>
  </si>
  <si>
    <t>Andscacs, 5½-2½: ==1==11=</t>
  </si>
  <si>
    <t>Ethereal, 4½-3½: =11=0===</t>
  </si>
  <si>
    <t>Laser 160119*</t>
  </si>
  <si>
    <t>KomodoMCTS 2246.00*</t>
  </si>
  <si>
    <t>QF</t>
  </si>
  <si>
    <t>Ethereal 11.24*</t>
  </si>
  <si>
    <t>ro-Km</t>
  </si>
  <si>
    <t>13/5</t>
  </si>
  <si>
    <t>22/6</t>
  </si>
  <si>
    <t>Ho-Fr</t>
  </si>
  <si>
    <t>55/7</t>
  </si>
  <si>
    <t>Gi-Ko</t>
  </si>
  <si>
    <t>50b</t>
  </si>
  <si>
    <t>1r4k1/R2R4/5b2/8/8/6P1/8/3K4 b</t>
  </si>
  <si>
    <t>52b</t>
  </si>
  <si>
    <t>4r2k/R6R/5b2/8/6P1/8/8/3K4 b</t>
  </si>
  <si>
    <t>KRRPKRB</t>
  </si>
  <si>
    <t>St-Km</t>
  </si>
  <si>
    <t>Ko-Et</t>
  </si>
  <si>
    <t>Komodo, 4½-3½: ===1====</t>
  </si>
  <si>
    <t>Stockfish, 6-2: 11=1===1</t>
  </si>
  <si>
    <t>Andscacs 095045*</t>
  </si>
  <si>
    <t>LC0, 5½-2½: 1==1===1</t>
  </si>
  <si>
    <t>107w</t>
  </si>
  <si>
    <t>8/8/4k3/8/7p/5Kpr/3R4/8 w</t>
  </si>
  <si>
    <t>101w</t>
  </si>
  <si>
    <t>5k2/8/8/5r2/2K4p/6pP/R7/8 w</t>
  </si>
  <si>
    <t>27/1</t>
  </si>
  <si>
    <t>72b</t>
  </si>
  <si>
    <t>8/1R6/4k2K/5p2/5n1P/8/8/8 b</t>
  </si>
  <si>
    <t>8/1bR5/4k2K/5p2/5n1P/8/8/8 w</t>
  </si>
  <si>
    <t>KBNPKRP</t>
  </si>
  <si>
    <t>4/4</t>
  </si>
  <si>
    <t>Lc-An</t>
  </si>
  <si>
    <t>34/4</t>
  </si>
  <si>
    <t>20/2</t>
  </si>
  <si>
    <t>32/6</t>
  </si>
  <si>
    <t>18/10</t>
  </si>
  <si>
    <t>Fi-Ho</t>
  </si>
  <si>
    <t>An-Lc</t>
  </si>
  <si>
    <t>SF</t>
  </si>
  <si>
    <t>Stockfish 19011415*</t>
  </si>
  <si>
    <t>Houdini, 5½-4½: ========,=1</t>
  </si>
  <si>
    <t>Komodo 2246.00*</t>
  </si>
  <si>
    <t>========,===1</t>
  </si>
  <si>
    <t>Leela Chess Zero, 10-8:</t>
  </si>
  <si>
    <t>Results</t>
  </si>
  <si>
    <t>========,========,11</t>
  </si>
  <si>
    <t>Stockfish, 4½-3½: ==1=10==</t>
  </si>
  <si>
    <t>Houdini 6.03*</t>
  </si>
  <si>
    <t>Leela Chess Zero,</t>
  </si>
  <si>
    <t>4½-3½: =======1</t>
  </si>
  <si>
    <t>B</t>
  </si>
  <si>
    <t>Lc-Ko</t>
  </si>
  <si>
    <t>Ho-St</t>
  </si>
  <si>
    <t>Ko-Lc</t>
  </si>
  <si>
    <t>Ko-St</t>
  </si>
  <si>
    <t>30/18</t>
  </si>
  <si>
    <t>12/12</t>
  </si>
  <si>
    <t>27/15</t>
  </si>
  <si>
    <t>13/1</t>
  </si>
  <si>
    <t>29/17</t>
  </si>
  <si>
    <t>St-Ko</t>
  </si>
  <si>
    <t>Lc-Ho</t>
  </si>
  <si>
    <t>Ho-Lc</t>
  </si>
  <si>
    <t>QF-4</t>
  </si>
  <si>
    <t>1-72</t>
  </si>
  <si>
    <t>1-128</t>
  </si>
  <si>
    <t>SF-13</t>
  </si>
  <si>
    <t>1-61</t>
  </si>
  <si>
    <t>1-127</t>
  </si>
  <si>
    <t>Q/S/B/F seqs.</t>
  </si>
  <si>
    <t>Q/S/B/F pairs</t>
  </si>
  <si>
    <t>?</t>
  </si>
  <si>
    <t>KPPPKNP</t>
  </si>
  <si>
    <t>Play</t>
  </si>
  <si>
    <t>x</t>
  </si>
  <si>
    <r>
      <t>Houdini, 6½</t>
    </r>
    <r>
      <rPr>
        <sz val="9.5500000000000007"/>
        <color theme="1"/>
        <rFont val="Times New Roman"/>
        <family val="1"/>
      </rPr>
      <t>-5½</t>
    </r>
    <r>
      <rPr>
        <sz val="9"/>
        <color theme="1"/>
        <rFont val="Times New Roman"/>
        <family val="1"/>
      </rPr>
      <t>:</t>
    </r>
  </si>
  <si>
    <t>👍</t>
  </si>
  <si>
    <t>Small Final &amp; Final Pairings</t>
  </si>
  <si>
    <t>R</t>
  </si>
  <si>
    <t>TCEC14 engines</t>
  </si>
  <si>
    <t>TCEC Cup 2 match results</t>
  </si>
  <si>
    <t>Shortest/Longest games</t>
  </si>
  <si>
    <t>Game-pair results</t>
  </si>
  <si>
    <t>Some endgame data</t>
  </si>
  <si>
    <t>This index</t>
  </si>
  <si>
    <t xml:space="preserve">TCEC Cup 2 </t>
  </si>
  <si>
    <t>TCEC Cup 2: game-pair results</t>
  </si>
  <si>
    <t>TCEC Cup 2: match results</t>
  </si>
  <si>
    <t>TCEC Cup 2: Shortest/longest</t>
  </si>
  <si>
    <t>TCEC Cup 2: Games featuring 7m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</si>
</sst>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0.0"/>
    <numFmt numFmtId="166" formatCode="0.000"/>
    <numFmt numFmtId="167" formatCode="00.00"/>
    <numFmt numFmtId="168" formatCode="0.0000"/>
    <numFmt numFmtId="169" formatCode="00.0"/>
  </numFmts>
  <fonts count="2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Symbol"/>
      <family val="1"/>
      <charset val="2"/>
    </font>
    <font>
      <sz val="11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.5"/>
      <color theme="1"/>
      <name val="Calibri"/>
      <family val="2"/>
    </font>
    <font>
      <sz val="8.5"/>
      <color rgb="FF000000"/>
      <name val="Times New Roman"/>
      <family val="1"/>
    </font>
    <font>
      <b/>
      <sz val="8.5"/>
      <color theme="1"/>
      <name val="Symbol"/>
      <family val="1"/>
      <charset val="2"/>
    </font>
    <font>
      <sz val="8.5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Wingdings"/>
      <charset val="2"/>
    </font>
    <font>
      <sz val="9"/>
      <color theme="1"/>
      <name val="Calibri"/>
      <family val="2"/>
    </font>
    <font>
      <sz val="16"/>
      <color theme="1"/>
      <name val="Times New Roman"/>
      <family val="1"/>
    </font>
    <font>
      <b/>
      <sz val="16"/>
      <color theme="1"/>
      <name val="Symbol"/>
      <family val="1"/>
      <charset val="2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FF0000"/>
      <name val="Wingdings"/>
      <charset val="2"/>
    </font>
    <font>
      <sz val="9.5500000000000007"/>
      <color theme="1"/>
      <name val="Times New Roman"/>
      <family val="1"/>
    </font>
    <font>
      <sz val="7"/>
      <color theme="1"/>
      <name val="Times New Roman"/>
      <family val="1"/>
    </font>
    <font>
      <sz val="9"/>
      <color theme="0" tint="-0.499984740745262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0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" fontId="6" fillId="0" borderId="0" xfId="0" applyNumberFormat="1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quotePrefix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quotePrefix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6" fontId="2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0" fillId="2" borderId="22" xfId="0" applyFont="1" applyFill="1" applyBorder="1" applyAlignment="1">
      <alignment horizontal="left" vertical="top"/>
    </xf>
    <xf numFmtId="0" fontId="21" fillId="2" borderId="1" xfId="0" applyFont="1" applyFill="1" applyBorder="1" applyAlignment="1">
      <alignment horizontal="left" vertical="top"/>
    </xf>
    <xf numFmtId="0" fontId="15" fillId="2" borderId="3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0" fontId="23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64" fontId="4" fillId="0" borderId="49" xfId="0" applyNumberFormat="1" applyFont="1" applyBorder="1" applyAlignment="1">
      <alignment horizontal="center" vertical="center"/>
    </xf>
    <xf numFmtId="164" fontId="4" fillId="0" borderId="48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" fontId="4" fillId="0" borderId="2" xfId="0" quotePrefix="1" applyNumberFormat="1" applyFont="1" applyBorder="1" applyAlignment="1">
      <alignment horizontal="center"/>
    </xf>
    <xf numFmtId="0" fontId="4" fillId="0" borderId="30" xfId="0" quotePrefix="1" applyFont="1" applyBorder="1" applyAlignment="1">
      <alignment horizont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22" fillId="0" borderId="0" xfId="0" applyNumberFormat="1" applyFont="1" applyBorder="1" applyAlignment="1">
      <alignment horizontal="center" vertical="center"/>
    </xf>
    <xf numFmtId="167" fontId="6" fillId="0" borderId="22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top"/>
    </xf>
    <xf numFmtId="167" fontId="4" fillId="2" borderId="3" xfId="0" applyNumberFormat="1" applyFont="1" applyFill="1" applyBorder="1" applyAlignment="1">
      <alignment horizontal="center" vertical="top"/>
    </xf>
    <xf numFmtId="167" fontId="4" fillId="0" borderId="3" xfId="0" quotePrefix="1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0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7" fontId="4" fillId="0" borderId="2" xfId="0" quotePrefix="1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4" fontId="4" fillId="0" borderId="2" xfId="0" quotePrefix="1" applyNumberFormat="1" applyFont="1" applyBorder="1" applyAlignment="1">
      <alignment horizontal="center" vertical="center"/>
    </xf>
    <xf numFmtId="167" fontId="4" fillId="2" borderId="8" xfId="0" applyNumberFormat="1" applyFont="1" applyFill="1" applyBorder="1" applyAlignment="1">
      <alignment horizontal="center" vertical="top"/>
    </xf>
    <xf numFmtId="167" fontId="20" fillId="2" borderId="0" xfId="0" applyNumberFormat="1" applyFont="1" applyFill="1" applyBorder="1" applyAlignment="1">
      <alignment horizontal="center" vertical="top"/>
    </xf>
    <xf numFmtId="167" fontId="20" fillId="2" borderId="22" xfId="0" applyNumberFormat="1" applyFont="1" applyFill="1" applyBorder="1" applyAlignment="1">
      <alignment horizontal="center" vertical="top"/>
    </xf>
    <xf numFmtId="167" fontId="20" fillId="2" borderId="2" xfId="0" applyNumberFormat="1" applyFont="1" applyFill="1" applyBorder="1" applyAlignment="1">
      <alignment horizontal="center" vertical="top"/>
    </xf>
    <xf numFmtId="167" fontId="4" fillId="2" borderId="0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168" fontId="4" fillId="0" borderId="0" xfId="0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7" fontId="4" fillId="0" borderId="2" xfId="0" quotePrefix="1" applyNumberFormat="1" applyFont="1" applyBorder="1" applyAlignment="1">
      <alignment horizontal="center" vertical="center"/>
    </xf>
    <xf numFmtId="167" fontId="4" fillId="2" borderId="7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/>
    </xf>
    <xf numFmtId="0" fontId="4" fillId="0" borderId="36" xfId="0" quotePrefix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7" fontId="4" fillId="0" borderId="3" xfId="0" quotePrefix="1" applyNumberFormat="1" applyFont="1" applyBorder="1" applyAlignment="1">
      <alignment horizontal="center"/>
    </xf>
    <xf numFmtId="0" fontId="4" fillId="0" borderId="31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169" fontId="8" fillId="0" borderId="5" xfId="0" applyNumberFormat="1" applyFont="1" applyBorder="1" applyAlignment="1">
      <alignment horizontal="center" vertical="center"/>
    </xf>
    <xf numFmtId="169" fontId="8" fillId="0" borderId="2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textRotation="90"/>
    </xf>
    <xf numFmtId="0" fontId="27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textRotation="90"/>
    </xf>
    <xf numFmtId="164" fontId="3" fillId="0" borderId="3" xfId="0" applyNumberFormat="1" applyFont="1" applyBorder="1" applyAlignment="1">
      <alignment horizontal="center" vertical="center" textRotation="90" wrapText="1"/>
    </xf>
    <xf numFmtId="1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0" fillId="2" borderId="7" xfId="0" applyFont="1" applyFill="1" applyBorder="1" applyAlignment="1">
      <alignment horizontal="center" vertical="top"/>
    </xf>
    <xf numFmtId="0" fontId="20" fillId="2" borderId="2" xfId="0" applyFont="1" applyFill="1" applyBorder="1" applyAlignment="1">
      <alignment horizontal="center" vertical="top"/>
    </xf>
    <xf numFmtId="164" fontId="4" fillId="0" borderId="8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2" fontId="4" fillId="0" borderId="8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7" fontId="4" fillId="0" borderId="8" xfId="0" quotePrefix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textRotation="90"/>
    </xf>
    <xf numFmtId="164" fontId="3" fillId="0" borderId="3" xfId="0" applyNumberFormat="1" applyFont="1" applyBorder="1" applyAlignment="1">
      <alignment horizontal="center" textRotation="90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0" fontId="21" fillId="2" borderId="3" xfId="0" applyFont="1" applyFill="1" applyBorder="1" applyAlignment="1">
      <alignment horizontal="center" vertical="top"/>
    </xf>
    <xf numFmtId="2" fontId="4" fillId="0" borderId="2" xfId="0" quotePrefix="1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0" borderId="4" xfId="0" quotePrefix="1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2" fontId="4" fillId="0" borderId="4" xfId="0" quotePrefix="1" applyNumberFormat="1" applyFont="1" applyBorder="1" applyAlignment="1">
      <alignment horizontal="center" vertical="center"/>
    </xf>
    <xf numFmtId="167" fontId="4" fillId="0" borderId="2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textRotation="90" wrapText="1"/>
    </xf>
    <xf numFmtId="164" fontId="3" fillId="0" borderId="2" xfId="0" applyNumberFormat="1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textRotation="90"/>
    </xf>
    <xf numFmtId="1" fontId="3" fillId="0" borderId="2" xfId="0" applyNumberFormat="1" applyFont="1" applyBorder="1" applyAlignment="1">
      <alignment horizontal="center" vertical="center" textRotation="90"/>
    </xf>
    <xf numFmtId="164" fontId="3" fillId="0" borderId="1" xfId="0" applyNumberFormat="1" applyFont="1" applyBorder="1" applyAlignment="1">
      <alignment horizontal="center" vertical="center" textRotation="90"/>
    </xf>
    <xf numFmtId="164" fontId="3" fillId="0" borderId="2" xfId="0" applyNumberFormat="1" applyFont="1" applyBorder="1" applyAlignment="1">
      <alignment horizontal="center" vertical="center" textRotation="90"/>
    </xf>
    <xf numFmtId="164" fontId="4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65" fontId="17" fillId="0" borderId="22" xfId="0" applyNumberFormat="1" applyFont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top"/>
    </xf>
    <xf numFmtId="167" fontId="4" fillId="0" borderId="22" xfId="0" quotePrefix="1" applyNumberFormat="1" applyFont="1" applyBorder="1" applyAlignment="1">
      <alignment horizontal="center" vertical="center"/>
    </xf>
    <xf numFmtId="167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pane ySplit="9" topLeftCell="A10" activePane="bottomLeft" state="frozen"/>
      <selection pane="bottomLeft"/>
    </sheetView>
  </sheetViews>
  <sheetFormatPr defaultRowHeight="15" x14ac:dyDescent="0.25"/>
  <cols>
    <col min="1" max="1" width="1.7109375" customWidth="1"/>
    <col min="2" max="2" width="3.7109375" style="8" customWidth="1"/>
    <col min="3" max="3" width="30.7109375" customWidth="1"/>
  </cols>
  <sheetData>
    <row r="1" spans="1:3" ht="18.75" x14ac:dyDescent="0.3">
      <c r="A1" s="1" t="s">
        <v>603</v>
      </c>
    </row>
    <row r="4" spans="1:3" hidden="1" x14ac:dyDescent="0.25"/>
    <row r="5" spans="1:3" hidden="1" x14ac:dyDescent="0.25"/>
    <row r="6" spans="1:3" hidden="1" x14ac:dyDescent="0.25"/>
    <row r="7" spans="1:3" hidden="1" x14ac:dyDescent="0.25"/>
    <row r="8" spans="1:3" s="397" customFormat="1" ht="15.75" x14ac:dyDescent="0.25">
      <c r="B8" s="398" t="s">
        <v>0</v>
      </c>
      <c r="C8" s="397" t="s">
        <v>7</v>
      </c>
    </row>
    <row r="9" spans="1:3" ht="3" customHeight="1" x14ac:dyDescent="0.25"/>
    <row r="10" spans="1:3" x14ac:dyDescent="0.25">
      <c r="B10" s="8">
        <v>0</v>
      </c>
      <c r="C10" t="s">
        <v>602</v>
      </c>
    </row>
    <row r="11" spans="1:3" x14ac:dyDescent="0.25">
      <c r="B11" s="8">
        <f>B10+1</f>
        <v>1</v>
      </c>
      <c r="C11" t="s">
        <v>597</v>
      </c>
    </row>
    <row r="12" spans="1:3" x14ac:dyDescent="0.25">
      <c r="B12" s="8">
        <v>2</v>
      </c>
      <c r="C12" t="s">
        <v>598</v>
      </c>
    </row>
    <row r="13" spans="1:3" x14ac:dyDescent="0.25">
      <c r="B13" s="8">
        <v>3</v>
      </c>
      <c r="C13" t="s">
        <v>599</v>
      </c>
    </row>
    <row r="14" spans="1:3" x14ac:dyDescent="0.25">
      <c r="B14" s="8">
        <v>4</v>
      </c>
      <c r="C14" t="s">
        <v>600</v>
      </c>
    </row>
    <row r="15" spans="1:3" x14ac:dyDescent="0.25">
      <c r="B15" s="8">
        <v>5</v>
      </c>
      <c r="C15" t="s">
        <v>601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0"/>
  <sheetViews>
    <sheetView zoomScale="166" zoomScaleNormal="166" workbookViewId="0">
      <pane ySplit="6" topLeftCell="A33" activePane="bottomLeft" state="frozen"/>
      <selection pane="bottomLeft" activeCell="A42" sqref="A42"/>
    </sheetView>
  </sheetViews>
  <sheetFormatPr defaultRowHeight="15" x14ac:dyDescent="0.25"/>
  <cols>
    <col min="1" max="1" width="1.7109375" style="12" customWidth="1"/>
    <col min="2" max="2" width="2.7109375" style="13" customWidth="1"/>
    <col min="3" max="3" width="3.28515625" style="13" customWidth="1"/>
    <col min="4" max="4" width="11.7109375" style="9" customWidth="1"/>
    <col min="5" max="5" width="0.85546875" style="9" customWidth="1"/>
    <col min="6" max="6" width="9.7109375" style="9" customWidth="1"/>
    <col min="7" max="7" width="4.7109375" style="9" customWidth="1"/>
    <col min="8" max="8" width="3.7109375" style="9" customWidth="1"/>
    <col min="9" max="9" width="3.7109375" style="10" customWidth="1"/>
    <col min="10" max="10" width="5.7109375" style="10" customWidth="1"/>
    <col min="11" max="11" width="5.7109375" style="39" customWidth="1"/>
    <col min="12" max="12" width="5.7109375" style="9" customWidth="1"/>
    <col min="13" max="13" width="22.7109375" style="10" customWidth="1"/>
    <col min="14" max="14" width="6.7109375" style="10" customWidth="1"/>
    <col min="15" max="15" width="4.7109375" style="10" customWidth="1"/>
    <col min="16" max="16" width="1.7109375" style="15" customWidth="1"/>
    <col min="17" max="17" width="60.7109375" style="11" customWidth="1"/>
    <col min="18" max="18" width="40.7109375" style="11" customWidth="1"/>
    <col min="19" max="16384" width="9.140625" style="12"/>
  </cols>
  <sheetData>
    <row r="1" spans="1:18" ht="18.75" x14ac:dyDescent="0.2">
      <c r="A1" s="2" t="s">
        <v>270</v>
      </c>
      <c r="G1" s="143" t="s">
        <v>287</v>
      </c>
      <c r="P1" s="14"/>
    </row>
    <row r="2" spans="1:18" ht="11.1" customHeight="1" x14ac:dyDescent="0.25">
      <c r="A2" s="2"/>
      <c r="P2" s="14"/>
    </row>
    <row r="3" spans="1:18" s="6" customFormat="1" ht="12" x14ac:dyDescent="0.25">
      <c r="A3" s="3"/>
      <c r="B3" s="4"/>
      <c r="C3" s="4"/>
      <c r="D3" s="7"/>
      <c r="E3" s="7"/>
      <c r="F3" s="5"/>
      <c r="G3" s="5"/>
      <c r="H3" s="5"/>
      <c r="I3" s="43"/>
      <c r="J3" s="43"/>
      <c r="K3" s="44"/>
      <c r="L3" s="5"/>
      <c r="M3" s="43"/>
      <c r="N3" s="43"/>
      <c r="O3" s="25"/>
      <c r="P3" s="45"/>
      <c r="Q3" s="7"/>
      <c r="R3" s="7"/>
    </row>
    <row r="5" spans="1:18" s="16" customFormat="1" ht="11.1" customHeight="1" x14ac:dyDescent="0.25">
      <c r="B5" s="284" t="s">
        <v>0</v>
      </c>
      <c r="C5" s="288" t="s">
        <v>13</v>
      </c>
      <c r="D5" s="290"/>
      <c r="E5" s="145"/>
      <c r="F5" s="288" t="s">
        <v>119</v>
      </c>
      <c r="G5" s="289"/>
      <c r="H5" s="290"/>
      <c r="I5" s="286" t="s">
        <v>110</v>
      </c>
      <c r="J5" s="33" t="s">
        <v>140</v>
      </c>
      <c r="K5" s="300" t="s">
        <v>154</v>
      </c>
      <c r="L5" s="291" t="s">
        <v>97</v>
      </c>
      <c r="M5" s="298" t="s">
        <v>43</v>
      </c>
      <c r="N5" s="297" t="s">
        <v>111</v>
      </c>
      <c r="O5" s="293" t="s">
        <v>130</v>
      </c>
      <c r="P5" s="294"/>
      <c r="Q5" s="18"/>
      <c r="R5" s="17"/>
    </row>
    <row r="6" spans="1:18" s="16" customFormat="1" ht="11.1" customHeight="1" x14ac:dyDescent="0.25">
      <c r="B6" s="285"/>
      <c r="C6" s="36" t="s">
        <v>146</v>
      </c>
      <c r="D6" s="35" t="s">
        <v>143</v>
      </c>
      <c r="E6" s="144"/>
      <c r="F6" s="19" t="s">
        <v>127</v>
      </c>
      <c r="G6" s="32" t="s">
        <v>29</v>
      </c>
      <c r="H6" s="32" t="s">
        <v>120</v>
      </c>
      <c r="I6" s="287"/>
      <c r="J6" s="34" t="s">
        <v>141</v>
      </c>
      <c r="K6" s="301"/>
      <c r="L6" s="292"/>
      <c r="M6" s="299"/>
      <c r="N6" s="295"/>
      <c r="O6" s="295" t="s">
        <v>120</v>
      </c>
      <c r="P6" s="296"/>
      <c r="Q6" s="20"/>
      <c r="R6" s="21"/>
    </row>
    <row r="7" spans="1:18" s="22" customFormat="1" ht="10.5" customHeight="1" x14ac:dyDescent="0.25">
      <c r="B7" s="129">
        <f>B6+1</f>
        <v>1</v>
      </c>
      <c r="C7" s="129" t="s">
        <v>21</v>
      </c>
      <c r="D7" s="130" t="s">
        <v>10</v>
      </c>
      <c r="E7" s="130"/>
      <c r="F7" s="131" t="s">
        <v>303</v>
      </c>
      <c r="G7" s="130">
        <v>3391</v>
      </c>
      <c r="H7" s="130" t="s">
        <v>123</v>
      </c>
      <c r="I7" s="132">
        <v>43</v>
      </c>
      <c r="J7" s="132" t="s">
        <v>271</v>
      </c>
      <c r="K7" s="133">
        <v>8192</v>
      </c>
      <c r="L7" s="134" t="s">
        <v>4</v>
      </c>
      <c r="M7" s="132" t="s">
        <v>55</v>
      </c>
      <c r="N7" s="132" t="s">
        <v>44</v>
      </c>
      <c r="O7" s="130"/>
      <c r="P7" s="132"/>
      <c r="Q7" s="135" t="s">
        <v>59</v>
      </c>
      <c r="R7" s="23" t="s">
        <v>78</v>
      </c>
    </row>
    <row r="8" spans="1:18" s="22" customFormat="1" ht="10.5" customHeight="1" x14ac:dyDescent="0.25">
      <c r="B8" s="24">
        <f t="shared" ref="B8:B41" si="0">B7+1</f>
        <v>2</v>
      </c>
      <c r="C8" s="24" t="s">
        <v>17</v>
      </c>
      <c r="D8" s="25" t="s">
        <v>42</v>
      </c>
      <c r="E8" s="25"/>
      <c r="F8" s="25" t="s">
        <v>290</v>
      </c>
      <c r="G8" s="25">
        <v>3204</v>
      </c>
      <c r="H8" s="25">
        <v>3</v>
      </c>
      <c r="I8" s="26">
        <v>43</v>
      </c>
      <c r="J8" s="26" t="s">
        <v>128</v>
      </c>
      <c r="K8" s="136">
        <v>16384</v>
      </c>
      <c r="L8" s="25" t="s">
        <v>121</v>
      </c>
      <c r="M8" s="26" t="s">
        <v>56</v>
      </c>
      <c r="N8" s="26" t="s">
        <v>45</v>
      </c>
      <c r="O8" s="25" t="s">
        <v>139</v>
      </c>
      <c r="P8" s="26">
        <v>3</v>
      </c>
      <c r="Q8" s="27" t="s">
        <v>60</v>
      </c>
      <c r="R8" s="27" t="s">
        <v>79</v>
      </c>
    </row>
    <row r="9" spans="1:18" s="22" customFormat="1" ht="10.5" customHeight="1" x14ac:dyDescent="0.25">
      <c r="B9" s="24">
        <f t="shared" si="0"/>
        <v>3</v>
      </c>
      <c r="C9" s="24" t="s">
        <v>28</v>
      </c>
      <c r="D9" s="25" t="s">
        <v>34</v>
      </c>
      <c r="E9" s="25"/>
      <c r="F9" s="25" t="s">
        <v>165</v>
      </c>
      <c r="G9" s="25">
        <v>3246</v>
      </c>
      <c r="H9" s="25">
        <v>2</v>
      </c>
      <c r="I9" s="26">
        <v>32</v>
      </c>
      <c r="J9" s="26" t="s">
        <v>271</v>
      </c>
      <c r="K9" s="136">
        <v>16384</v>
      </c>
      <c r="L9" s="137" t="s">
        <v>4</v>
      </c>
      <c r="M9" s="26" t="s">
        <v>57</v>
      </c>
      <c r="N9" s="26" t="s">
        <v>47</v>
      </c>
      <c r="O9" s="25" t="s">
        <v>139</v>
      </c>
      <c r="P9" s="26">
        <v>2</v>
      </c>
      <c r="Q9" s="27" t="s">
        <v>58</v>
      </c>
      <c r="R9" s="27" t="s">
        <v>80</v>
      </c>
    </row>
    <row r="10" spans="1:18" s="22" customFormat="1" ht="10.5" customHeight="1" x14ac:dyDescent="0.25">
      <c r="B10" s="24">
        <f t="shared" si="0"/>
        <v>4</v>
      </c>
      <c r="C10" s="24" t="s">
        <v>145</v>
      </c>
      <c r="D10" s="25" t="s">
        <v>116</v>
      </c>
      <c r="E10" s="25"/>
      <c r="F10" s="25">
        <v>3.72</v>
      </c>
      <c r="G10" s="25">
        <v>3258</v>
      </c>
      <c r="H10" s="25">
        <v>2</v>
      </c>
      <c r="I10" s="26">
        <v>43</v>
      </c>
      <c r="J10" s="26" t="s">
        <v>128</v>
      </c>
      <c r="K10" s="136">
        <v>1200</v>
      </c>
      <c r="L10" s="137" t="s">
        <v>4</v>
      </c>
      <c r="M10" s="26" t="s">
        <v>124</v>
      </c>
      <c r="N10" s="26" t="s">
        <v>49</v>
      </c>
      <c r="O10" s="25" t="s">
        <v>139</v>
      </c>
      <c r="P10" s="26">
        <v>2</v>
      </c>
      <c r="Q10" s="27"/>
      <c r="R10" s="27"/>
    </row>
    <row r="11" spans="1:18" s="22" customFormat="1" ht="10.5" customHeight="1" x14ac:dyDescent="0.25">
      <c r="B11" s="24">
        <f t="shared" si="0"/>
        <v>5</v>
      </c>
      <c r="C11" s="24" t="s">
        <v>302</v>
      </c>
      <c r="D11" s="25" t="s">
        <v>283</v>
      </c>
      <c r="E11" s="25"/>
      <c r="F11" s="25">
        <v>1.1100000000000001</v>
      </c>
      <c r="G11" s="25">
        <v>3072</v>
      </c>
      <c r="H11" s="25">
        <v>4</v>
      </c>
      <c r="I11" s="26">
        <v>16</v>
      </c>
      <c r="J11" s="26" t="s">
        <v>271</v>
      </c>
      <c r="K11" s="136">
        <v>4096</v>
      </c>
      <c r="L11" s="137" t="s">
        <v>4</v>
      </c>
      <c r="M11" s="26" t="s">
        <v>166</v>
      </c>
      <c r="N11" s="26" t="s">
        <v>46</v>
      </c>
      <c r="O11" s="25" t="s">
        <v>139</v>
      </c>
      <c r="P11" s="26">
        <v>4</v>
      </c>
      <c r="Q11" s="27"/>
      <c r="R11" s="27"/>
    </row>
    <row r="12" spans="1:18" s="22" customFormat="1" ht="10.5" customHeight="1" x14ac:dyDescent="0.25">
      <c r="B12" s="24">
        <f t="shared" si="0"/>
        <v>6</v>
      </c>
      <c r="C12" s="24" t="s">
        <v>23</v>
      </c>
      <c r="D12" s="30" t="s">
        <v>8</v>
      </c>
      <c r="E12" s="30"/>
      <c r="F12" s="31" t="s">
        <v>293</v>
      </c>
      <c r="G12" s="25">
        <v>3354</v>
      </c>
      <c r="H12" s="25">
        <v>1</v>
      </c>
      <c r="I12" s="26">
        <v>43</v>
      </c>
      <c r="J12" s="26" t="s">
        <v>271</v>
      </c>
      <c r="K12" s="136">
        <v>16384</v>
      </c>
      <c r="L12" s="25" t="s">
        <v>121</v>
      </c>
      <c r="M12" s="26" t="s">
        <v>62</v>
      </c>
      <c r="N12" s="138" t="s">
        <v>48</v>
      </c>
      <c r="O12" s="25" t="s">
        <v>139</v>
      </c>
      <c r="P12" s="26">
        <v>1</v>
      </c>
      <c r="Q12" s="27" t="s">
        <v>61</v>
      </c>
      <c r="R12" s="27" t="s">
        <v>81</v>
      </c>
    </row>
    <row r="13" spans="1:18" s="22" customFormat="1" ht="10.5" customHeight="1" x14ac:dyDescent="0.25">
      <c r="B13" s="24">
        <f t="shared" si="0"/>
        <v>7</v>
      </c>
      <c r="C13" s="24" t="s">
        <v>274</v>
      </c>
      <c r="D13" s="30" t="s">
        <v>273</v>
      </c>
      <c r="E13" s="30"/>
      <c r="F13" s="31">
        <v>20181029</v>
      </c>
      <c r="G13" s="25">
        <v>2900</v>
      </c>
      <c r="H13" s="25">
        <v>4</v>
      </c>
      <c r="I13" s="26">
        <v>43</v>
      </c>
      <c r="J13" s="26" t="s">
        <v>271</v>
      </c>
      <c r="K13" s="136">
        <v>2048</v>
      </c>
      <c r="L13" s="25" t="s">
        <v>121</v>
      </c>
      <c r="M13" s="26" t="s">
        <v>295</v>
      </c>
      <c r="N13" s="138" t="s">
        <v>136</v>
      </c>
      <c r="O13" s="25" t="s">
        <v>139</v>
      </c>
      <c r="P13" s="26">
        <v>4</v>
      </c>
      <c r="Q13" s="27"/>
      <c r="R13" s="27"/>
    </row>
    <row r="14" spans="1:18" s="22" customFormat="1" ht="10.5" customHeight="1" x14ac:dyDescent="0.25">
      <c r="B14" s="24">
        <f t="shared" si="0"/>
        <v>8</v>
      </c>
      <c r="C14" s="24" t="s">
        <v>115</v>
      </c>
      <c r="D14" s="30" t="s">
        <v>117</v>
      </c>
      <c r="E14" s="30"/>
      <c r="F14" s="31">
        <v>11.14</v>
      </c>
      <c r="G14" s="25">
        <v>3377</v>
      </c>
      <c r="H14" s="25" t="s">
        <v>123</v>
      </c>
      <c r="I14" s="26">
        <v>43</v>
      </c>
      <c r="J14" s="26" t="s">
        <v>271</v>
      </c>
      <c r="K14" s="136">
        <v>16384</v>
      </c>
      <c r="L14" s="25" t="s">
        <v>121</v>
      </c>
      <c r="M14" s="26" t="s">
        <v>125</v>
      </c>
      <c r="N14" s="138" t="s">
        <v>45</v>
      </c>
      <c r="O14" s="25"/>
      <c r="P14" s="26"/>
      <c r="Q14" s="27"/>
      <c r="R14" s="27"/>
    </row>
    <row r="15" spans="1:18" s="22" customFormat="1" ht="10.5" customHeight="1" x14ac:dyDescent="0.25">
      <c r="B15" s="24">
        <f t="shared" si="0"/>
        <v>9</v>
      </c>
      <c r="C15" s="24" t="s">
        <v>22</v>
      </c>
      <c r="D15" s="25" t="s">
        <v>31</v>
      </c>
      <c r="E15" s="25"/>
      <c r="F15" s="25">
        <v>7.1</v>
      </c>
      <c r="G15" s="25">
        <v>3452</v>
      </c>
      <c r="H15" s="25" t="s">
        <v>123</v>
      </c>
      <c r="I15" s="26">
        <v>43</v>
      </c>
      <c r="J15" s="26" t="s">
        <v>271</v>
      </c>
      <c r="K15" s="136">
        <v>16384</v>
      </c>
      <c r="L15" s="25" t="s">
        <v>121</v>
      </c>
      <c r="M15" s="26" t="s">
        <v>64</v>
      </c>
      <c r="N15" s="26" t="s">
        <v>45</v>
      </c>
      <c r="O15" s="25" t="s">
        <v>139</v>
      </c>
      <c r="P15" s="26" t="s">
        <v>123</v>
      </c>
      <c r="Q15" s="27" t="s">
        <v>63</v>
      </c>
      <c r="R15" s="27" t="s">
        <v>82</v>
      </c>
    </row>
    <row r="16" spans="1:18" s="22" customFormat="1" ht="10.5" customHeight="1" x14ac:dyDescent="0.25">
      <c r="B16" s="24">
        <f t="shared" si="0"/>
        <v>10</v>
      </c>
      <c r="C16" s="24" t="s">
        <v>144</v>
      </c>
      <c r="D16" s="25" t="s">
        <v>38</v>
      </c>
      <c r="E16" s="25"/>
      <c r="F16" s="25">
        <v>2</v>
      </c>
      <c r="G16" s="25">
        <v>3265</v>
      </c>
      <c r="H16" s="25">
        <v>1</v>
      </c>
      <c r="I16" s="26">
        <v>43</v>
      </c>
      <c r="J16" s="26" t="s">
        <v>271</v>
      </c>
      <c r="K16" s="136">
        <v>16384</v>
      </c>
      <c r="L16" s="25" t="s">
        <v>121</v>
      </c>
      <c r="M16" s="26" t="s">
        <v>66</v>
      </c>
      <c r="N16" s="26" t="s">
        <v>45</v>
      </c>
      <c r="O16" s="25" t="s">
        <v>139</v>
      </c>
      <c r="P16" s="26">
        <v>1</v>
      </c>
      <c r="Q16" s="27" t="s">
        <v>65</v>
      </c>
      <c r="R16" s="27" t="s">
        <v>83</v>
      </c>
    </row>
    <row r="17" spans="2:18" s="22" customFormat="1" ht="10.5" customHeight="1" x14ac:dyDescent="0.25">
      <c r="B17" s="24">
        <f t="shared" si="0"/>
        <v>11</v>
      </c>
      <c r="C17" s="24" t="s">
        <v>19</v>
      </c>
      <c r="D17" s="25" t="s">
        <v>122</v>
      </c>
      <c r="E17" s="25"/>
      <c r="F17" s="29" t="s">
        <v>162</v>
      </c>
      <c r="G17" s="25">
        <v>3244</v>
      </c>
      <c r="H17" s="25">
        <v>1</v>
      </c>
      <c r="I17" s="26">
        <v>43</v>
      </c>
      <c r="J17" s="26" t="s">
        <v>271</v>
      </c>
      <c r="K17" s="136">
        <v>16384</v>
      </c>
      <c r="L17" s="25" t="s">
        <v>142</v>
      </c>
      <c r="M17" s="26" t="s">
        <v>101</v>
      </c>
      <c r="N17" s="26" t="s">
        <v>135</v>
      </c>
      <c r="O17" s="25" t="s">
        <v>138</v>
      </c>
      <c r="P17" s="26">
        <v>2</v>
      </c>
      <c r="Q17" s="27"/>
      <c r="R17" s="27"/>
    </row>
    <row r="18" spans="2:18" s="22" customFormat="1" ht="10.5" customHeight="1" x14ac:dyDescent="0.25">
      <c r="B18" s="24">
        <f t="shared" si="0"/>
        <v>12</v>
      </c>
      <c r="C18" s="24" t="s">
        <v>134</v>
      </c>
      <c r="D18" s="25" t="s">
        <v>11</v>
      </c>
      <c r="E18" s="25"/>
      <c r="F18" s="25" t="s">
        <v>294</v>
      </c>
      <c r="G18" s="25">
        <v>3340</v>
      </c>
      <c r="H18" s="25">
        <v>1</v>
      </c>
      <c r="I18" s="26">
        <v>43</v>
      </c>
      <c r="J18" s="26" t="s">
        <v>271</v>
      </c>
      <c r="K18" s="136">
        <v>16384</v>
      </c>
      <c r="L18" s="25" t="s">
        <v>121</v>
      </c>
      <c r="M18" s="26" t="s">
        <v>67</v>
      </c>
      <c r="N18" s="26" t="s">
        <v>49</v>
      </c>
      <c r="O18" s="25" t="s">
        <v>138</v>
      </c>
      <c r="P18" s="26">
        <v>2</v>
      </c>
      <c r="Q18" s="27" t="s">
        <v>68</v>
      </c>
      <c r="R18" s="27" t="s">
        <v>84</v>
      </c>
    </row>
    <row r="19" spans="2:18" s="22" customFormat="1" ht="10.5" customHeight="1" x14ac:dyDescent="0.25">
      <c r="B19" s="24">
        <f t="shared" si="0"/>
        <v>13</v>
      </c>
      <c r="C19" s="24" t="s">
        <v>24</v>
      </c>
      <c r="D19" s="25" t="s">
        <v>41</v>
      </c>
      <c r="E19" s="25"/>
      <c r="F19" s="25">
        <v>180521</v>
      </c>
      <c r="G19" s="25">
        <v>3217</v>
      </c>
      <c r="H19" s="25">
        <v>2</v>
      </c>
      <c r="I19" s="26">
        <v>43</v>
      </c>
      <c r="J19" s="26" t="s">
        <v>271</v>
      </c>
      <c r="K19" s="136">
        <v>16384</v>
      </c>
      <c r="L19" s="137" t="s">
        <v>4</v>
      </c>
      <c r="M19" s="26" t="s">
        <v>69</v>
      </c>
      <c r="N19" s="26" t="s">
        <v>50</v>
      </c>
      <c r="O19" s="25" t="s">
        <v>138</v>
      </c>
      <c r="P19" s="26">
        <v>3</v>
      </c>
      <c r="Q19" s="27" t="s">
        <v>70</v>
      </c>
      <c r="R19" s="27" t="s">
        <v>85</v>
      </c>
    </row>
    <row r="20" spans="2:18" s="22" customFormat="1" ht="10.5" customHeight="1" x14ac:dyDescent="0.25">
      <c r="B20" s="24">
        <f t="shared" si="0"/>
        <v>14</v>
      </c>
      <c r="C20" s="24" t="s">
        <v>25</v>
      </c>
      <c r="D20" s="25" t="s">
        <v>9</v>
      </c>
      <c r="E20" s="25"/>
      <c r="F20" s="29">
        <v>20181202</v>
      </c>
      <c r="G20" s="25">
        <v>3169</v>
      </c>
      <c r="H20" s="25">
        <v>3</v>
      </c>
      <c r="I20" s="26">
        <v>16</v>
      </c>
      <c r="J20" s="26" t="s">
        <v>271</v>
      </c>
      <c r="K20" s="136">
        <v>8192</v>
      </c>
      <c r="L20" s="137" t="s">
        <v>4</v>
      </c>
      <c r="M20" s="26" t="s">
        <v>71</v>
      </c>
      <c r="N20" s="26" t="s">
        <v>51</v>
      </c>
      <c r="O20" s="25" t="s">
        <v>138</v>
      </c>
      <c r="P20" s="26">
        <v>4</v>
      </c>
      <c r="Q20" s="27"/>
      <c r="R20" s="27" t="s">
        <v>86</v>
      </c>
    </row>
    <row r="21" spans="2:18" s="22" customFormat="1" ht="10.5" customHeight="1" x14ac:dyDescent="0.25">
      <c r="B21" s="24">
        <f t="shared" si="0"/>
        <v>15</v>
      </c>
      <c r="C21" s="24" t="s">
        <v>132</v>
      </c>
      <c r="D21" s="25" t="s">
        <v>32</v>
      </c>
      <c r="E21" s="25"/>
      <c r="F21" s="29">
        <v>6.03</v>
      </c>
      <c r="G21" s="25">
        <v>3527</v>
      </c>
      <c r="H21" s="25" t="s">
        <v>123</v>
      </c>
      <c r="I21" s="26">
        <v>43</v>
      </c>
      <c r="J21" s="26" t="s">
        <v>271</v>
      </c>
      <c r="K21" s="136">
        <v>16384</v>
      </c>
      <c r="L21" s="25" t="s">
        <v>121</v>
      </c>
      <c r="M21" s="25" t="s">
        <v>73</v>
      </c>
      <c r="N21" s="26" t="s">
        <v>52</v>
      </c>
      <c r="O21" s="25" t="s">
        <v>139</v>
      </c>
      <c r="P21" s="26" t="s">
        <v>123</v>
      </c>
      <c r="Q21" s="27" t="s">
        <v>72</v>
      </c>
      <c r="R21" s="27" t="s">
        <v>87</v>
      </c>
    </row>
    <row r="22" spans="2:18" s="22" customFormat="1" ht="10.5" customHeight="1" x14ac:dyDescent="0.25">
      <c r="B22" s="24">
        <f t="shared" si="0"/>
        <v>16</v>
      </c>
      <c r="C22" s="24" t="s">
        <v>27</v>
      </c>
      <c r="D22" s="25" t="s">
        <v>12</v>
      </c>
      <c r="E22" s="25"/>
      <c r="F22" s="25">
        <v>8.1</v>
      </c>
      <c r="G22" s="25">
        <v>3250</v>
      </c>
      <c r="H22" s="25">
        <v>1</v>
      </c>
      <c r="I22" s="26">
        <v>43</v>
      </c>
      <c r="J22" s="26" t="s">
        <v>271</v>
      </c>
      <c r="K22" s="136">
        <v>16384</v>
      </c>
      <c r="L22" s="25" t="s">
        <v>121</v>
      </c>
      <c r="M22" s="26" t="s">
        <v>74</v>
      </c>
      <c r="N22" s="26" t="s">
        <v>49</v>
      </c>
      <c r="O22" s="25" t="s">
        <v>139</v>
      </c>
      <c r="P22" s="26">
        <v>1</v>
      </c>
      <c r="Q22" s="27" t="s">
        <v>75</v>
      </c>
      <c r="R22" s="27" t="s">
        <v>88</v>
      </c>
    </row>
    <row r="23" spans="2:18" s="22" customFormat="1" ht="21" customHeight="1" x14ac:dyDescent="0.25">
      <c r="B23" s="24">
        <f t="shared" si="0"/>
        <v>17</v>
      </c>
      <c r="C23" s="24" t="s">
        <v>133</v>
      </c>
      <c r="D23" s="25" t="s">
        <v>30</v>
      </c>
      <c r="E23" s="25"/>
      <c r="F23" s="29" t="s">
        <v>304</v>
      </c>
      <c r="G23" s="25">
        <v>3565</v>
      </c>
      <c r="H23" s="25" t="s">
        <v>123</v>
      </c>
      <c r="I23" s="26">
        <v>43</v>
      </c>
      <c r="J23" s="26" t="s">
        <v>271</v>
      </c>
      <c r="K23" s="136">
        <v>16384</v>
      </c>
      <c r="L23" s="25" t="s">
        <v>121</v>
      </c>
      <c r="M23" s="26" t="s">
        <v>76</v>
      </c>
      <c r="N23" s="26" t="s">
        <v>45</v>
      </c>
      <c r="O23" s="25" t="s">
        <v>139</v>
      </c>
      <c r="P23" s="26" t="s">
        <v>123</v>
      </c>
      <c r="Q23" s="27"/>
      <c r="R23" s="27" t="s">
        <v>77</v>
      </c>
    </row>
    <row r="24" spans="2:18" s="22" customFormat="1" ht="10.5" customHeight="1" x14ac:dyDescent="0.25">
      <c r="B24" s="24">
        <f t="shared" si="0"/>
        <v>18</v>
      </c>
      <c r="C24" s="24" t="s">
        <v>300</v>
      </c>
      <c r="D24" s="25" t="s">
        <v>281</v>
      </c>
      <c r="E24" s="25"/>
      <c r="F24" s="29" t="s">
        <v>288</v>
      </c>
      <c r="G24" s="25">
        <v>3475</v>
      </c>
      <c r="H24" s="25">
        <v>4</v>
      </c>
      <c r="I24" s="26">
        <v>43</v>
      </c>
      <c r="J24" s="26" t="s">
        <v>271</v>
      </c>
      <c r="K24" s="136">
        <v>16384</v>
      </c>
      <c r="L24" s="25" t="s">
        <v>121</v>
      </c>
      <c r="M24" s="26" t="s">
        <v>272</v>
      </c>
      <c r="N24" s="26" t="s">
        <v>45</v>
      </c>
      <c r="O24" s="25" t="s">
        <v>299</v>
      </c>
      <c r="P24" s="26" t="s">
        <v>123</v>
      </c>
      <c r="Q24" s="27"/>
      <c r="R24" s="27"/>
    </row>
    <row r="25" spans="2:18" s="22" customFormat="1" ht="10.5" customHeight="1" x14ac:dyDescent="0.25">
      <c r="B25" s="24">
        <f t="shared" si="0"/>
        <v>19</v>
      </c>
      <c r="C25" s="24" t="s">
        <v>20</v>
      </c>
      <c r="D25" s="25" t="s">
        <v>36</v>
      </c>
      <c r="E25" s="25"/>
      <c r="F25" s="29">
        <v>181205</v>
      </c>
      <c r="G25" s="25">
        <v>3241</v>
      </c>
      <c r="H25" s="25">
        <v>1</v>
      </c>
      <c r="I25" s="26">
        <v>43</v>
      </c>
      <c r="J25" s="26" t="s">
        <v>271</v>
      </c>
      <c r="K25" s="136">
        <v>16384</v>
      </c>
      <c r="L25" s="25" t="s">
        <v>121</v>
      </c>
      <c r="M25" s="25" t="s">
        <v>98</v>
      </c>
      <c r="N25" s="26" t="s">
        <v>45</v>
      </c>
      <c r="O25" s="25" t="s">
        <v>139</v>
      </c>
      <c r="P25" s="26">
        <v>1</v>
      </c>
      <c r="Q25" s="28"/>
      <c r="R25" s="27" t="s">
        <v>89</v>
      </c>
    </row>
    <row r="26" spans="2:18" s="22" customFormat="1" ht="10.5" customHeight="1" x14ac:dyDescent="0.25">
      <c r="B26" s="24">
        <f t="shared" si="0"/>
        <v>20</v>
      </c>
      <c r="C26" s="24" t="s">
        <v>153</v>
      </c>
      <c r="D26" s="25" t="s">
        <v>164</v>
      </c>
      <c r="E26" s="25"/>
      <c r="F26" s="29" t="s">
        <v>284</v>
      </c>
      <c r="G26" s="25">
        <v>3247</v>
      </c>
      <c r="H26" s="25">
        <v>3</v>
      </c>
      <c r="I26" s="25">
        <v>4</v>
      </c>
      <c r="J26" s="26" t="s">
        <v>271</v>
      </c>
      <c r="K26" s="137" t="s">
        <v>4</v>
      </c>
      <c r="L26" s="25" t="s">
        <v>121</v>
      </c>
      <c r="M26" s="25" t="s">
        <v>161</v>
      </c>
      <c r="N26" s="137" t="s">
        <v>4</v>
      </c>
      <c r="O26" s="25" t="s">
        <v>170</v>
      </c>
      <c r="P26" s="26" t="s">
        <v>123</v>
      </c>
      <c r="Q26" s="28"/>
      <c r="R26" s="27"/>
    </row>
    <row r="27" spans="2:18" s="22" customFormat="1" ht="10.5" customHeight="1" x14ac:dyDescent="0.25">
      <c r="B27" s="24">
        <f t="shared" si="0"/>
        <v>21</v>
      </c>
      <c r="C27" s="24" t="s">
        <v>18</v>
      </c>
      <c r="D27" s="25" t="s">
        <v>40</v>
      </c>
      <c r="E27" s="25"/>
      <c r="F27" s="25">
        <v>5.05</v>
      </c>
      <c r="G27" s="25">
        <v>3181</v>
      </c>
      <c r="H27" s="25">
        <v>4</v>
      </c>
      <c r="I27" s="26">
        <v>43</v>
      </c>
      <c r="J27" s="26" t="s">
        <v>271</v>
      </c>
      <c r="K27" s="136">
        <v>16384</v>
      </c>
      <c r="L27" s="25" t="s">
        <v>121</v>
      </c>
      <c r="M27" s="26" t="s">
        <v>99</v>
      </c>
      <c r="N27" s="26" t="s">
        <v>45</v>
      </c>
      <c r="O27" s="25" t="s">
        <v>163</v>
      </c>
      <c r="P27" s="26">
        <v>4</v>
      </c>
      <c r="Q27" s="27" t="s">
        <v>106</v>
      </c>
      <c r="R27" s="27" t="s">
        <v>90</v>
      </c>
    </row>
    <row r="28" spans="2:18" s="22" customFormat="1" ht="10.5" customHeight="1" x14ac:dyDescent="0.25">
      <c r="B28" s="24">
        <f t="shared" si="0"/>
        <v>22</v>
      </c>
      <c r="C28" s="24" t="s">
        <v>26</v>
      </c>
      <c r="D28" s="25" t="s">
        <v>35</v>
      </c>
      <c r="E28" s="25"/>
      <c r="F28" s="25">
        <v>2.4</v>
      </c>
      <c r="G28" s="25">
        <v>3160</v>
      </c>
      <c r="H28" s="25">
        <v>2</v>
      </c>
      <c r="I28" s="26">
        <v>32</v>
      </c>
      <c r="J28" s="26" t="s">
        <v>271</v>
      </c>
      <c r="K28" s="136">
        <v>16384</v>
      </c>
      <c r="L28" s="137" t="s">
        <v>4</v>
      </c>
      <c r="M28" s="26" t="s">
        <v>100</v>
      </c>
      <c r="N28" s="26" t="s">
        <v>45</v>
      </c>
      <c r="O28" s="25" t="s">
        <v>139</v>
      </c>
      <c r="P28" s="26">
        <v>2</v>
      </c>
      <c r="Q28" s="27" t="s">
        <v>107</v>
      </c>
      <c r="R28" s="27" t="s">
        <v>91</v>
      </c>
    </row>
    <row r="29" spans="2:18" s="22" customFormat="1" ht="10.5" customHeight="1" x14ac:dyDescent="0.25">
      <c r="B29" s="24">
        <f t="shared" si="0"/>
        <v>23</v>
      </c>
      <c r="C29" s="24" t="s">
        <v>114</v>
      </c>
      <c r="D29" s="25" t="s">
        <v>118</v>
      </c>
      <c r="E29" s="25"/>
      <c r="F29" s="25">
        <v>191118</v>
      </c>
      <c r="G29" s="25">
        <v>3197</v>
      </c>
      <c r="H29" s="25">
        <v>3</v>
      </c>
      <c r="I29" s="26">
        <v>43</v>
      </c>
      <c r="J29" s="26" t="s">
        <v>271</v>
      </c>
      <c r="K29" s="136">
        <v>16384</v>
      </c>
      <c r="L29" s="25" t="s">
        <v>121</v>
      </c>
      <c r="M29" s="26" t="s">
        <v>126</v>
      </c>
      <c r="N29" s="26" t="s">
        <v>48</v>
      </c>
      <c r="O29" s="25" t="s">
        <v>139</v>
      </c>
      <c r="P29" s="26">
        <v>3</v>
      </c>
      <c r="Q29" s="27"/>
      <c r="R29" s="27"/>
    </row>
    <row r="30" spans="2:18" s="22" customFormat="1" ht="10.5" customHeight="1" x14ac:dyDescent="0.25">
      <c r="B30" s="24">
        <f t="shared" si="0"/>
        <v>24</v>
      </c>
      <c r="C30" s="24" t="s">
        <v>286</v>
      </c>
      <c r="D30" s="25" t="s">
        <v>256</v>
      </c>
      <c r="E30" s="25"/>
      <c r="F30" s="25" t="s">
        <v>257</v>
      </c>
      <c r="G30" s="25">
        <v>2900</v>
      </c>
      <c r="H30" s="25">
        <v>4</v>
      </c>
      <c r="I30" s="26">
        <v>43</v>
      </c>
      <c r="J30" s="26" t="s">
        <v>271</v>
      </c>
      <c r="K30" s="136">
        <v>4096</v>
      </c>
      <c r="L30" s="137" t="s">
        <v>4</v>
      </c>
      <c r="M30" s="26" t="s">
        <v>264</v>
      </c>
      <c r="N30" s="26"/>
      <c r="O30" s="25" t="s">
        <v>139</v>
      </c>
      <c r="P30" s="26">
        <v>4</v>
      </c>
      <c r="Q30" s="27" t="s">
        <v>265</v>
      </c>
      <c r="R30" s="27"/>
    </row>
    <row r="31" spans="2:18" s="22" customFormat="1" ht="10.5" customHeight="1" x14ac:dyDescent="0.25">
      <c r="B31" s="24">
        <f t="shared" si="0"/>
        <v>25</v>
      </c>
      <c r="C31" s="24" t="s">
        <v>152</v>
      </c>
      <c r="D31" s="25" t="s">
        <v>147</v>
      </c>
      <c r="E31" s="25"/>
      <c r="F31" s="25" t="s">
        <v>277</v>
      </c>
      <c r="G31" s="25">
        <v>3030</v>
      </c>
      <c r="H31" s="25">
        <v>4</v>
      </c>
      <c r="I31" s="26">
        <v>16</v>
      </c>
      <c r="J31" s="26" t="s">
        <v>271</v>
      </c>
      <c r="K31" s="136">
        <v>4096</v>
      </c>
      <c r="L31" s="137" t="s">
        <v>4</v>
      </c>
      <c r="M31" s="26" t="s">
        <v>157</v>
      </c>
      <c r="N31" s="26" t="s">
        <v>160</v>
      </c>
      <c r="O31" s="25" t="s">
        <v>139</v>
      </c>
      <c r="P31" s="26">
        <v>4</v>
      </c>
      <c r="Q31" s="27"/>
      <c r="R31" s="27"/>
    </row>
    <row r="32" spans="2:18" s="22" customFormat="1" ht="10.5" customHeight="1" x14ac:dyDescent="0.25">
      <c r="B32" s="24">
        <f t="shared" si="0"/>
        <v>26</v>
      </c>
      <c r="C32" s="24" t="s">
        <v>285</v>
      </c>
      <c r="D32" s="25" t="s">
        <v>282</v>
      </c>
      <c r="E32" s="25"/>
      <c r="F32" s="25" t="s">
        <v>278</v>
      </c>
      <c r="G32" s="25">
        <v>2900</v>
      </c>
      <c r="H32" s="25">
        <v>4</v>
      </c>
      <c r="I32" s="26">
        <v>43</v>
      </c>
      <c r="J32" s="26" t="s">
        <v>271</v>
      </c>
      <c r="K32" s="136">
        <v>16384</v>
      </c>
      <c r="L32" s="137" t="s">
        <v>4</v>
      </c>
      <c r="M32" s="26" t="s">
        <v>266</v>
      </c>
      <c r="N32" s="26" t="s">
        <v>46</v>
      </c>
      <c r="O32" s="25" t="s">
        <v>137</v>
      </c>
      <c r="P32" s="26">
        <v>3</v>
      </c>
      <c r="Q32" s="27" t="s">
        <v>267</v>
      </c>
      <c r="R32" s="27"/>
    </row>
    <row r="33" spans="2:18" s="22" customFormat="1" ht="10.5" customHeight="1" x14ac:dyDescent="0.25">
      <c r="B33" s="24">
        <f t="shared" si="0"/>
        <v>27</v>
      </c>
      <c r="C33" s="24" t="s">
        <v>276</v>
      </c>
      <c r="D33" s="25" t="s">
        <v>275</v>
      </c>
      <c r="E33" s="25"/>
      <c r="F33" s="25" t="s">
        <v>258</v>
      </c>
      <c r="G33" s="25">
        <v>2900</v>
      </c>
      <c r="H33" s="25">
        <v>4</v>
      </c>
      <c r="I33" s="26">
        <v>16</v>
      </c>
      <c r="J33" s="26" t="s">
        <v>128</v>
      </c>
      <c r="K33" s="136">
        <v>1024</v>
      </c>
      <c r="L33" s="139" t="s">
        <v>4</v>
      </c>
      <c r="M33" s="26" t="s">
        <v>268</v>
      </c>
      <c r="N33" s="26" t="s">
        <v>296</v>
      </c>
      <c r="O33" s="25" t="s">
        <v>139</v>
      </c>
      <c r="P33" s="26">
        <v>4</v>
      </c>
      <c r="Q33" s="27" t="s">
        <v>269</v>
      </c>
      <c r="R33" s="27"/>
    </row>
    <row r="34" spans="2:18" s="22" customFormat="1" ht="10.5" customHeight="1" x14ac:dyDescent="0.25">
      <c r="B34" s="24">
        <f t="shared" si="0"/>
        <v>28</v>
      </c>
      <c r="C34" s="24" t="s">
        <v>301</v>
      </c>
      <c r="D34" s="25" t="s">
        <v>254</v>
      </c>
      <c r="E34" s="25"/>
      <c r="F34" s="25" t="s">
        <v>255</v>
      </c>
      <c r="G34" s="25">
        <v>2600</v>
      </c>
      <c r="H34" s="25">
        <v>4</v>
      </c>
      <c r="I34" s="139" t="s">
        <v>4</v>
      </c>
      <c r="J34" s="26" t="s">
        <v>128</v>
      </c>
      <c r="K34" s="139" t="s">
        <v>4</v>
      </c>
      <c r="L34" s="139" t="s">
        <v>4</v>
      </c>
      <c r="M34" s="26" t="s">
        <v>279</v>
      </c>
      <c r="N34" s="26"/>
      <c r="O34" s="25" t="s">
        <v>138</v>
      </c>
      <c r="P34" s="139" t="s">
        <v>298</v>
      </c>
      <c r="Q34" s="27" t="s">
        <v>280</v>
      </c>
      <c r="R34" s="27"/>
    </row>
    <row r="35" spans="2:18" s="22" customFormat="1" ht="21" customHeight="1" x14ac:dyDescent="0.25">
      <c r="B35" s="24">
        <f t="shared" si="0"/>
        <v>29</v>
      </c>
      <c r="C35" s="24" t="s">
        <v>131</v>
      </c>
      <c r="D35" s="25" t="s">
        <v>33</v>
      </c>
      <c r="E35" s="25"/>
      <c r="F35" s="29">
        <v>181224</v>
      </c>
      <c r="G35" s="25">
        <v>3612</v>
      </c>
      <c r="H35" s="25" t="s">
        <v>123</v>
      </c>
      <c r="I35" s="26">
        <v>43</v>
      </c>
      <c r="J35" s="26" t="s">
        <v>271</v>
      </c>
      <c r="K35" s="136">
        <v>16384</v>
      </c>
      <c r="L35" s="25" t="s">
        <v>121</v>
      </c>
      <c r="M35" s="26" t="s">
        <v>54</v>
      </c>
      <c r="N35" s="26" t="s">
        <v>112</v>
      </c>
      <c r="O35" s="25" t="s">
        <v>139</v>
      </c>
      <c r="P35" s="26" t="s">
        <v>123</v>
      </c>
      <c r="Q35" s="28"/>
      <c r="R35" s="27" t="s">
        <v>92</v>
      </c>
    </row>
    <row r="36" spans="2:18" s="22" customFormat="1" ht="10.5" customHeight="1" x14ac:dyDescent="0.25">
      <c r="B36" s="24">
        <f t="shared" si="0"/>
        <v>30</v>
      </c>
      <c r="C36" s="24" t="s">
        <v>14</v>
      </c>
      <c r="D36" s="25" t="s">
        <v>37</v>
      </c>
      <c r="E36" s="25"/>
      <c r="F36" s="25" t="s">
        <v>291</v>
      </c>
      <c r="G36" s="25">
        <v>3197</v>
      </c>
      <c r="H36" s="25">
        <v>2</v>
      </c>
      <c r="I36" s="26">
        <v>43</v>
      </c>
      <c r="J36" s="26" t="s">
        <v>271</v>
      </c>
      <c r="K36" s="136">
        <v>16384</v>
      </c>
      <c r="L36" s="25" t="s">
        <v>121</v>
      </c>
      <c r="M36" s="26" t="s">
        <v>102</v>
      </c>
      <c r="N36" s="26" t="s">
        <v>53</v>
      </c>
      <c r="O36" s="25" t="s">
        <v>138</v>
      </c>
      <c r="P36" s="26">
        <v>3</v>
      </c>
      <c r="Q36" s="27" t="s">
        <v>108</v>
      </c>
      <c r="R36" s="27" t="s">
        <v>93</v>
      </c>
    </row>
    <row r="37" spans="2:18" s="22" customFormat="1" ht="10.5" customHeight="1" x14ac:dyDescent="0.25">
      <c r="B37" s="24">
        <f t="shared" si="0"/>
        <v>31</v>
      </c>
      <c r="C37" s="24" t="s">
        <v>151</v>
      </c>
      <c r="D37" s="25" t="s">
        <v>148</v>
      </c>
      <c r="E37" s="25"/>
      <c r="F37" s="29">
        <v>7.06</v>
      </c>
      <c r="G37" s="25">
        <v>2919</v>
      </c>
      <c r="H37" s="25">
        <v>4</v>
      </c>
      <c r="I37" s="25">
        <v>43</v>
      </c>
      <c r="J37" s="25" t="s">
        <v>128</v>
      </c>
      <c r="K37" s="140">
        <v>1024</v>
      </c>
      <c r="L37" s="139" t="s">
        <v>4</v>
      </c>
      <c r="M37" s="26" t="s">
        <v>156</v>
      </c>
      <c r="N37" s="26" t="s">
        <v>159</v>
      </c>
      <c r="O37" s="25" t="s">
        <v>139</v>
      </c>
      <c r="P37" s="26">
        <v>4</v>
      </c>
      <c r="Q37" s="27"/>
      <c r="R37" s="27"/>
    </row>
    <row r="38" spans="2:18" s="22" customFormat="1" ht="10.5" customHeight="1" x14ac:dyDescent="0.25">
      <c r="B38" s="24">
        <f t="shared" si="0"/>
        <v>32</v>
      </c>
      <c r="C38" s="24" t="s">
        <v>15</v>
      </c>
      <c r="D38" s="25" t="s">
        <v>96</v>
      </c>
      <c r="E38" s="25"/>
      <c r="F38" s="25" t="s">
        <v>289</v>
      </c>
      <c r="G38" s="25">
        <v>3184</v>
      </c>
      <c r="H38" s="25">
        <v>3</v>
      </c>
      <c r="I38" s="26">
        <v>43</v>
      </c>
      <c r="J38" s="26" t="s">
        <v>271</v>
      </c>
      <c r="K38" s="136">
        <v>16384</v>
      </c>
      <c r="L38" s="25" t="s">
        <v>121</v>
      </c>
      <c r="M38" s="26" t="s">
        <v>103</v>
      </c>
      <c r="N38" s="26" t="s">
        <v>48</v>
      </c>
      <c r="O38" s="25" t="s">
        <v>139</v>
      </c>
      <c r="P38" s="26">
        <v>3</v>
      </c>
      <c r="Q38" s="27" t="s">
        <v>109</v>
      </c>
      <c r="R38" s="27" t="s">
        <v>94</v>
      </c>
    </row>
    <row r="39" spans="2:18" s="22" customFormat="1" ht="10.5" customHeight="1" x14ac:dyDescent="0.25">
      <c r="B39" s="24">
        <f t="shared" si="0"/>
        <v>33</v>
      </c>
      <c r="C39" s="24" t="s">
        <v>16</v>
      </c>
      <c r="D39" s="25" t="s">
        <v>39</v>
      </c>
      <c r="E39" s="25"/>
      <c r="F39" s="25">
        <v>3.37</v>
      </c>
      <c r="G39" s="25">
        <v>2964</v>
      </c>
      <c r="H39" s="25">
        <v>4</v>
      </c>
      <c r="I39" s="26">
        <v>43</v>
      </c>
      <c r="J39" s="26" t="s">
        <v>271</v>
      </c>
      <c r="K39" s="136">
        <v>8192</v>
      </c>
      <c r="L39" s="25" t="s">
        <v>121</v>
      </c>
      <c r="M39" s="26" t="s">
        <v>104</v>
      </c>
      <c r="N39" s="26" t="s">
        <v>45</v>
      </c>
      <c r="O39" s="25" t="s">
        <v>139</v>
      </c>
      <c r="P39" s="26">
        <v>4</v>
      </c>
      <c r="Q39" s="27" t="s">
        <v>105</v>
      </c>
      <c r="R39" s="38" t="s">
        <v>95</v>
      </c>
    </row>
    <row r="40" spans="2:18" s="22" customFormat="1" ht="10.5" customHeight="1" x14ac:dyDescent="0.25">
      <c r="B40" s="24">
        <f t="shared" si="0"/>
        <v>34</v>
      </c>
      <c r="C40" s="24" t="s">
        <v>260</v>
      </c>
      <c r="D40" s="25" t="s">
        <v>259</v>
      </c>
      <c r="E40" s="25"/>
      <c r="F40" s="25">
        <v>181107</v>
      </c>
      <c r="G40" s="25">
        <v>2900</v>
      </c>
      <c r="H40" s="25">
        <v>4</v>
      </c>
      <c r="I40" s="26">
        <v>43</v>
      </c>
      <c r="J40" s="26" t="s">
        <v>271</v>
      </c>
      <c r="K40" s="136">
        <v>16384</v>
      </c>
      <c r="L40" s="25" t="s">
        <v>4</v>
      </c>
      <c r="M40" s="26" t="s">
        <v>261</v>
      </c>
      <c r="N40" s="26" t="s">
        <v>297</v>
      </c>
      <c r="O40" s="25" t="s">
        <v>138</v>
      </c>
      <c r="P40" s="139" t="s">
        <v>298</v>
      </c>
      <c r="Q40" s="27" t="s">
        <v>262</v>
      </c>
      <c r="R40" s="38" t="s">
        <v>263</v>
      </c>
    </row>
    <row r="41" spans="2:18" s="22" customFormat="1" ht="10.5" customHeight="1" x14ac:dyDescent="0.25">
      <c r="B41" s="142">
        <f t="shared" si="0"/>
        <v>35</v>
      </c>
      <c r="C41" s="40" t="s">
        <v>150</v>
      </c>
      <c r="D41" s="40" t="s">
        <v>149</v>
      </c>
      <c r="E41" s="40"/>
      <c r="F41" s="40" t="s">
        <v>292</v>
      </c>
      <c r="G41" s="40">
        <v>3245</v>
      </c>
      <c r="H41" s="40">
        <v>2</v>
      </c>
      <c r="I41" s="41">
        <v>43</v>
      </c>
      <c r="J41" s="41" t="s">
        <v>271</v>
      </c>
      <c r="K41" s="41">
        <v>16384</v>
      </c>
      <c r="L41" s="40" t="s">
        <v>4</v>
      </c>
      <c r="M41" s="41" t="s">
        <v>155</v>
      </c>
      <c r="N41" s="41" t="s">
        <v>158</v>
      </c>
      <c r="O41" s="87" t="s">
        <v>139</v>
      </c>
      <c r="P41" s="141">
        <v>2</v>
      </c>
      <c r="Q41" s="42"/>
      <c r="R41" s="42"/>
    </row>
    <row r="42" spans="2:18" ht="12" customHeight="1" x14ac:dyDescent="0.25"/>
    <row r="43" spans="2:18" ht="12" customHeight="1" x14ac:dyDescent="0.25"/>
    <row r="44" spans="2:18" ht="12" customHeight="1" x14ac:dyDescent="0.25"/>
    <row r="45" spans="2:18" ht="12" customHeight="1" x14ac:dyDescent="0.25"/>
    <row r="46" spans="2:18" ht="12" customHeight="1" x14ac:dyDescent="0.25"/>
    <row r="47" spans="2:18" ht="12" customHeight="1" x14ac:dyDescent="0.25"/>
    <row r="48" spans="2:1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</sheetData>
  <sortState xmlns:xlrd2="http://schemas.microsoft.com/office/spreadsheetml/2017/richdata2" ref="A7:R30">
    <sortCondition ref="D7:D30"/>
  </sortState>
  <mergeCells count="10">
    <mergeCell ref="B5:B6"/>
    <mergeCell ref="I5:I6"/>
    <mergeCell ref="F5:H5"/>
    <mergeCell ref="L5:L6"/>
    <mergeCell ref="O5:P5"/>
    <mergeCell ref="O6:P6"/>
    <mergeCell ref="N5:N6"/>
    <mergeCell ref="M5:M6"/>
    <mergeCell ref="C5:D5"/>
    <mergeCell ref="K5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4"/>
  <sheetViews>
    <sheetView zoomScale="178" zoomScaleNormal="178" workbookViewId="0">
      <pane ySplit="10" topLeftCell="A11" activePane="bottomLeft" state="frozen"/>
      <selection pane="bottomLeft" activeCell="A2" sqref="A2"/>
    </sheetView>
  </sheetViews>
  <sheetFormatPr defaultRowHeight="20.25" x14ac:dyDescent="0.25"/>
  <cols>
    <col min="1" max="1" width="1.7109375" style="12" customWidth="1"/>
    <col min="2" max="2" width="3.7109375" style="9" customWidth="1"/>
    <col min="3" max="3" width="1.7109375" style="9" hidden="1" customWidth="1"/>
    <col min="4" max="4" width="2.7109375" style="13" customWidth="1"/>
    <col min="5" max="5" width="2.28515625" style="9" customWidth="1"/>
    <col min="6" max="6" width="3.7109375" style="60" customWidth="1"/>
    <col min="7" max="7" width="4.28515625" style="74" hidden="1" customWidth="1"/>
    <col min="8" max="8" width="4.28515625" style="9" customWidth="1"/>
    <col min="9" max="9" width="2.28515625" style="9" customWidth="1"/>
    <col min="10" max="10" width="2.7109375" style="13" customWidth="1"/>
    <col min="11" max="11" width="22.7109375" style="9" customWidth="1"/>
    <col min="12" max="12" width="1.7109375" style="118" customWidth="1"/>
    <col min="13" max="13" width="4.7109375" style="230" customWidth="1"/>
    <col min="14" max="14" width="25.28515625" style="56" customWidth="1"/>
    <col min="15" max="15" width="5.5703125" style="193" customWidth="1"/>
    <col min="16" max="16" width="2.7109375" style="74" customWidth="1"/>
    <col min="17" max="17" width="10.7109375" style="75" customWidth="1"/>
    <col min="18" max="18" width="9.140625" style="12"/>
    <col min="19" max="19" width="0" style="12" hidden="1" customWidth="1"/>
    <col min="20" max="20" width="4.7109375" style="9" customWidth="1"/>
    <col min="21" max="21" width="5.7109375" style="9" customWidth="1"/>
    <col min="22" max="22" width="4.7109375" style="9" customWidth="1"/>
    <col min="23" max="16384" width="9.140625" style="12"/>
  </cols>
  <sheetData>
    <row r="1" spans="1:22" ht="17.100000000000001" customHeight="1" x14ac:dyDescent="0.25">
      <c r="A1" s="47" t="s">
        <v>605</v>
      </c>
    </row>
    <row r="2" spans="1:22" ht="11.1" customHeight="1" x14ac:dyDescent="0.25">
      <c r="N2" s="56" t="s">
        <v>187</v>
      </c>
    </row>
    <row r="3" spans="1:22" s="6" customFormat="1" ht="11.1" customHeight="1" x14ac:dyDescent="0.25">
      <c r="B3" s="5"/>
      <c r="C3" s="5"/>
      <c r="D3" s="4"/>
      <c r="E3" s="5"/>
      <c r="F3" s="61"/>
      <c r="G3" s="75"/>
      <c r="H3" s="5"/>
      <c r="I3" s="5"/>
      <c r="J3" s="4"/>
      <c r="K3" s="5"/>
      <c r="L3" s="118"/>
      <c r="M3" s="230"/>
      <c r="N3" s="62"/>
      <c r="O3" s="194"/>
      <c r="P3" s="75"/>
      <c r="Q3" s="75"/>
      <c r="T3" s="5"/>
      <c r="U3" s="5"/>
      <c r="V3" s="5"/>
    </row>
    <row r="4" spans="1:22" ht="11.1" hidden="1" customHeight="1" x14ac:dyDescent="0.25">
      <c r="N4" s="62"/>
    </row>
    <row r="5" spans="1:22" ht="11.1" customHeight="1" x14ac:dyDescent="0.25">
      <c r="K5" s="7" t="s">
        <v>215</v>
      </c>
      <c r="N5" s="58"/>
      <c r="O5" s="195"/>
      <c r="P5" s="76"/>
      <c r="Q5" s="218"/>
    </row>
    <row r="6" spans="1:22" ht="11.1" customHeight="1" x14ac:dyDescent="0.25">
      <c r="K6" s="7" t="s">
        <v>216</v>
      </c>
      <c r="N6" s="57"/>
      <c r="O6" s="194"/>
      <c r="P6" s="75"/>
    </row>
    <row r="7" spans="1:22" ht="11.1" customHeight="1" x14ac:dyDescent="0.25">
      <c r="G7" s="77">
        <f>SUM(G11:G132)</f>
        <v>1923</v>
      </c>
      <c r="K7" s="7" t="s">
        <v>223</v>
      </c>
      <c r="O7" s="194"/>
      <c r="P7" s="77"/>
      <c r="Q7" s="77"/>
    </row>
    <row r="8" spans="1:22" ht="11.1" customHeight="1" x14ac:dyDescent="0.25">
      <c r="S8" s="12">
        <f>7300/227</f>
        <v>32.158590308370044</v>
      </c>
    </row>
    <row r="9" spans="1:22" s="48" customFormat="1" ht="12" customHeight="1" x14ac:dyDescent="0.25">
      <c r="B9" s="365" t="s">
        <v>146</v>
      </c>
      <c r="C9" s="163"/>
      <c r="D9" s="365" t="s">
        <v>0</v>
      </c>
      <c r="E9" s="366" t="s">
        <v>182</v>
      </c>
      <c r="F9" s="160" t="s">
        <v>173</v>
      </c>
      <c r="G9" s="342" t="s">
        <v>213</v>
      </c>
      <c r="H9" s="344" t="s">
        <v>173</v>
      </c>
      <c r="I9" s="366" t="s">
        <v>120</v>
      </c>
      <c r="J9" s="334" t="s">
        <v>172</v>
      </c>
      <c r="K9" s="344" t="s">
        <v>202</v>
      </c>
      <c r="L9" s="346"/>
      <c r="M9" s="354" t="s">
        <v>213</v>
      </c>
      <c r="N9" s="344" t="s">
        <v>201</v>
      </c>
      <c r="O9" s="354" t="s">
        <v>212</v>
      </c>
      <c r="P9" s="342" t="s">
        <v>594</v>
      </c>
      <c r="Q9" s="168"/>
      <c r="T9" s="153"/>
      <c r="U9" s="153"/>
      <c r="V9" s="153"/>
    </row>
    <row r="10" spans="1:22" s="3" customFormat="1" ht="12" customHeight="1" x14ac:dyDescent="0.25">
      <c r="B10" s="345"/>
      <c r="C10" s="161"/>
      <c r="D10" s="345"/>
      <c r="E10" s="367"/>
      <c r="F10" s="70" t="s">
        <v>186</v>
      </c>
      <c r="G10" s="343"/>
      <c r="H10" s="345"/>
      <c r="I10" s="367"/>
      <c r="J10" s="335"/>
      <c r="K10" s="345"/>
      <c r="L10" s="347"/>
      <c r="M10" s="355"/>
      <c r="N10" s="345"/>
      <c r="O10" s="355"/>
      <c r="P10" s="343"/>
      <c r="Q10" s="168"/>
      <c r="T10" s="127"/>
      <c r="U10" s="127"/>
      <c r="V10" s="127"/>
    </row>
    <row r="11" spans="1:22" s="6" customFormat="1" ht="12" customHeight="1" x14ac:dyDescent="0.25">
      <c r="B11" s="68" t="s">
        <v>131</v>
      </c>
      <c r="C11" s="68"/>
      <c r="D11" s="320">
        <v>1</v>
      </c>
      <c r="E11" s="67" t="s">
        <v>183</v>
      </c>
      <c r="F11" s="321">
        <f>ABS(H11-H12)</f>
        <v>875</v>
      </c>
      <c r="G11" s="338">
        <v>92.1</v>
      </c>
      <c r="H11" s="166">
        <v>3588</v>
      </c>
      <c r="I11" s="166" t="s">
        <v>123</v>
      </c>
      <c r="J11" s="165">
        <v>1</v>
      </c>
      <c r="K11" s="166" t="s">
        <v>305</v>
      </c>
      <c r="L11" s="317" t="s">
        <v>205</v>
      </c>
      <c r="M11" s="227">
        <v>99.89</v>
      </c>
      <c r="N11" s="331" t="s">
        <v>313</v>
      </c>
      <c r="O11" s="324">
        <v>100</v>
      </c>
      <c r="P11" s="328" t="s">
        <v>176</v>
      </c>
      <c r="Q11" s="169"/>
      <c r="V11" s="5"/>
    </row>
    <row r="12" spans="1:22" s="6" customFormat="1" ht="12" customHeight="1" x14ac:dyDescent="0.25">
      <c r="B12" s="71" t="s">
        <v>152</v>
      </c>
      <c r="C12" s="71"/>
      <c r="D12" s="336"/>
      <c r="E12" s="65"/>
      <c r="F12" s="322"/>
      <c r="G12" s="339"/>
      <c r="H12" s="162">
        <v>2713</v>
      </c>
      <c r="I12" s="55">
        <v>4</v>
      </c>
      <c r="J12" s="164">
        <v>32</v>
      </c>
      <c r="K12" s="162" t="s">
        <v>306</v>
      </c>
      <c r="L12" s="318"/>
      <c r="M12" s="226">
        <f>100-M11</f>
        <v>0.10999999999999943</v>
      </c>
      <c r="N12" s="332"/>
      <c r="O12" s="325"/>
      <c r="P12" s="329"/>
      <c r="Q12" s="169"/>
      <c r="V12" s="5"/>
    </row>
    <row r="13" spans="1:22" s="6" customFormat="1" ht="12" customHeight="1" x14ac:dyDescent="0.25">
      <c r="B13" s="71" t="s">
        <v>28</v>
      </c>
      <c r="C13" s="52"/>
      <c r="D13" s="336">
        <v>2</v>
      </c>
      <c r="E13" s="154"/>
      <c r="F13" s="322">
        <f t="shared" ref="F13" si="0">ABS(H13-H14)</f>
        <v>142</v>
      </c>
      <c r="G13" s="341">
        <v>47.3</v>
      </c>
      <c r="H13" s="162">
        <v>3235</v>
      </c>
      <c r="I13" s="162">
        <v>2</v>
      </c>
      <c r="J13" s="164">
        <v>16</v>
      </c>
      <c r="K13" s="162" t="s">
        <v>307</v>
      </c>
      <c r="L13" s="318" t="s">
        <v>205</v>
      </c>
      <c r="M13" s="224">
        <v>69.040000000000006</v>
      </c>
      <c r="N13" s="322" t="s">
        <v>309</v>
      </c>
      <c r="O13" s="350">
        <v>75</v>
      </c>
      <c r="P13" s="348" t="s">
        <v>413</v>
      </c>
      <c r="Q13" s="169"/>
      <c r="V13" s="5"/>
    </row>
    <row r="14" spans="1:22" s="6" customFormat="1" ht="12" customHeight="1" x14ac:dyDescent="0.25">
      <c r="B14" s="71" t="s">
        <v>26</v>
      </c>
      <c r="C14" s="71"/>
      <c r="D14" s="336"/>
      <c r="E14" s="154"/>
      <c r="F14" s="322"/>
      <c r="G14" s="339"/>
      <c r="H14" s="162">
        <v>3093</v>
      </c>
      <c r="I14" s="162">
        <v>2</v>
      </c>
      <c r="J14" s="164">
        <v>17</v>
      </c>
      <c r="K14" s="162" t="s">
        <v>308</v>
      </c>
      <c r="L14" s="318"/>
      <c r="M14" s="226">
        <f>100-M13</f>
        <v>30.959999999999994</v>
      </c>
      <c r="N14" s="322"/>
      <c r="O14" s="325"/>
      <c r="P14" s="329"/>
      <c r="Q14" s="169"/>
      <c r="V14" s="5"/>
    </row>
    <row r="15" spans="1:22" s="6" customFormat="1" ht="12" customHeight="1" x14ac:dyDescent="0.25">
      <c r="B15" s="71" t="s">
        <v>385</v>
      </c>
      <c r="C15" s="52"/>
      <c r="D15" s="336">
        <v>3</v>
      </c>
      <c r="E15" s="65" t="s">
        <v>183</v>
      </c>
      <c r="F15" s="322">
        <f t="shared" ref="F15" si="1">ABS(H15-H16)</f>
        <v>344</v>
      </c>
      <c r="G15" s="372">
        <v>72.8</v>
      </c>
      <c r="H15" s="162">
        <v>3330</v>
      </c>
      <c r="I15" s="162">
        <v>1</v>
      </c>
      <c r="J15" s="164">
        <v>8</v>
      </c>
      <c r="K15" s="162" t="s">
        <v>312</v>
      </c>
      <c r="L15" s="318" t="s">
        <v>205</v>
      </c>
      <c r="M15" s="224">
        <v>88.57</v>
      </c>
      <c r="N15" s="322" t="s">
        <v>314</v>
      </c>
      <c r="O15" s="350">
        <v>62.5</v>
      </c>
      <c r="P15" s="348" t="s">
        <v>416</v>
      </c>
      <c r="Q15" s="169"/>
      <c r="V15" s="5"/>
    </row>
    <row r="16" spans="1:22" s="6" customFormat="1" ht="12" customHeight="1" x14ac:dyDescent="0.25">
      <c r="B16" s="71" t="s">
        <v>18</v>
      </c>
      <c r="C16" s="71"/>
      <c r="D16" s="336"/>
      <c r="E16" s="154"/>
      <c r="F16" s="322"/>
      <c r="G16" s="373"/>
      <c r="H16" s="162">
        <v>2986</v>
      </c>
      <c r="I16" s="162">
        <v>4</v>
      </c>
      <c r="J16" s="164">
        <v>25</v>
      </c>
      <c r="K16" s="162" t="s">
        <v>311</v>
      </c>
      <c r="L16" s="318"/>
      <c r="M16" s="226">
        <f>100-M15</f>
        <v>11.430000000000007</v>
      </c>
      <c r="N16" s="322"/>
      <c r="O16" s="325"/>
      <c r="P16" s="329"/>
      <c r="Q16" s="169"/>
      <c r="V16" s="5"/>
    </row>
    <row r="17" spans="2:22" s="6" customFormat="1" ht="12" customHeight="1" x14ac:dyDescent="0.25">
      <c r="B17" s="71" t="s">
        <v>144</v>
      </c>
      <c r="C17" s="52"/>
      <c r="D17" s="336">
        <v>4</v>
      </c>
      <c r="E17" s="154"/>
      <c r="F17" s="322">
        <f t="shared" ref="F17" si="2">ABS(H17-H18)</f>
        <v>256</v>
      </c>
      <c r="G17" s="372">
        <v>63.2</v>
      </c>
      <c r="H17" s="162">
        <v>3276</v>
      </c>
      <c r="I17" s="162">
        <v>1</v>
      </c>
      <c r="J17" s="164">
        <v>9</v>
      </c>
      <c r="K17" s="162" t="s">
        <v>310</v>
      </c>
      <c r="L17" s="318" t="s">
        <v>205</v>
      </c>
      <c r="M17" s="224">
        <v>81.489999999999995</v>
      </c>
      <c r="N17" s="322" t="s">
        <v>443</v>
      </c>
      <c r="O17" s="350">
        <v>56.25</v>
      </c>
      <c r="P17" s="348" t="s">
        <v>415</v>
      </c>
      <c r="Q17" s="169"/>
      <c r="V17" s="5"/>
    </row>
    <row r="18" spans="2:22" s="6" customFormat="1" ht="12" customHeight="1" x14ac:dyDescent="0.25">
      <c r="B18" s="71" t="s">
        <v>285</v>
      </c>
      <c r="C18" s="71"/>
      <c r="D18" s="336"/>
      <c r="E18" s="65" t="s">
        <v>183</v>
      </c>
      <c r="F18" s="322"/>
      <c r="G18" s="373"/>
      <c r="H18" s="162">
        <v>3020</v>
      </c>
      <c r="I18" s="162">
        <v>3</v>
      </c>
      <c r="J18" s="164">
        <v>24</v>
      </c>
      <c r="K18" s="162" t="s">
        <v>348</v>
      </c>
      <c r="L18" s="318"/>
      <c r="M18" s="226">
        <f>100-M17</f>
        <v>18.510000000000005</v>
      </c>
      <c r="N18" s="322"/>
      <c r="O18" s="325"/>
      <c r="P18" s="329"/>
      <c r="Q18" s="169"/>
      <c r="V18" s="5"/>
    </row>
    <row r="19" spans="2:22" s="6" customFormat="1" ht="12" customHeight="1" x14ac:dyDescent="0.25">
      <c r="B19" s="177" t="s">
        <v>132</v>
      </c>
      <c r="C19" s="175"/>
      <c r="D19" s="336">
        <v>5</v>
      </c>
      <c r="E19" s="178"/>
      <c r="F19" s="322">
        <f t="shared" ref="F19" si="3">ABS(H19-H20)</f>
        <v>611</v>
      </c>
      <c r="G19" s="372">
        <v>87.7</v>
      </c>
      <c r="H19" s="162">
        <v>3495</v>
      </c>
      <c r="I19" s="162" t="s">
        <v>123</v>
      </c>
      <c r="J19" s="164">
        <v>4</v>
      </c>
      <c r="K19" s="162" t="s">
        <v>177</v>
      </c>
      <c r="L19" s="318" t="s">
        <v>205</v>
      </c>
      <c r="M19" s="224">
        <v>98.38</v>
      </c>
      <c r="N19" s="322" t="s">
        <v>444</v>
      </c>
      <c r="O19" s="350">
        <v>81.25</v>
      </c>
      <c r="P19" s="348" t="s">
        <v>430</v>
      </c>
      <c r="Q19" s="169"/>
      <c r="V19" s="5"/>
    </row>
    <row r="20" spans="2:22" s="6" customFormat="1" ht="12" customHeight="1" x14ac:dyDescent="0.25">
      <c r="B20" s="177" t="s">
        <v>16</v>
      </c>
      <c r="C20" s="176"/>
      <c r="D20" s="336"/>
      <c r="E20" s="179"/>
      <c r="F20" s="322"/>
      <c r="G20" s="373"/>
      <c r="H20" s="162">
        <v>2884</v>
      </c>
      <c r="I20" s="162">
        <v>4</v>
      </c>
      <c r="J20" s="164">
        <v>29</v>
      </c>
      <c r="K20" s="162" t="s">
        <v>315</v>
      </c>
      <c r="L20" s="318"/>
      <c r="M20" s="226">
        <f>100-M19</f>
        <v>1.6200000000000045</v>
      </c>
      <c r="N20" s="322"/>
      <c r="O20" s="325"/>
      <c r="P20" s="329"/>
      <c r="Q20" s="169"/>
      <c r="V20" s="5"/>
    </row>
    <row r="21" spans="2:22" s="6" customFormat="1" ht="12" customHeight="1" x14ac:dyDescent="0.25">
      <c r="B21" s="177" t="s">
        <v>132</v>
      </c>
      <c r="C21" s="175"/>
      <c r="D21" s="336" t="s">
        <v>428</v>
      </c>
      <c r="E21" s="178"/>
      <c r="F21" s="322">
        <f t="shared" ref="F21" si="4">ABS(H21-H22)</f>
        <v>611</v>
      </c>
      <c r="G21" s="372">
        <v>87.7</v>
      </c>
      <c r="H21" s="173">
        <v>3495</v>
      </c>
      <c r="I21" s="173" t="s">
        <v>123</v>
      </c>
      <c r="J21" s="174">
        <v>4</v>
      </c>
      <c r="K21" s="173" t="s">
        <v>177</v>
      </c>
      <c r="L21" s="318" t="s">
        <v>205</v>
      </c>
      <c r="M21" s="224">
        <v>98.38</v>
      </c>
      <c r="N21" s="322" t="s">
        <v>431</v>
      </c>
      <c r="O21" s="350">
        <v>93.75</v>
      </c>
      <c r="P21" s="356" t="s">
        <v>414</v>
      </c>
      <c r="Q21" s="169"/>
      <c r="V21" s="5"/>
    </row>
    <row r="22" spans="2:22" s="6" customFormat="1" ht="12" customHeight="1" x14ac:dyDescent="0.25">
      <c r="B22" s="177" t="s">
        <v>16</v>
      </c>
      <c r="C22" s="176"/>
      <c r="D22" s="336"/>
      <c r="E22" s="179" t="s">
        <v>183</v>
      </c>
      <c r="F22" s="322"/>
      <c r="G22" s="373"/>
      <c r="H22" s="173">
        <v>2884</v>
      </c>
      <c r="I22" s="173">
        <v>4</v>
      </c>
      <c r="J22" s="174">
        <v>29</v>
      </c>
      <c r="K22" s="173" t="s">
        <v>429</v>
      </c>
      <c r="L22" s="318"/>
      <c r="M22" s="226">
        <f>100-M21</f>
        <v>1.6200000000000045</v>
      </c>
      <c r="N22" s="322"/>
      <c r="O22" s="325"/>
      <c r="P22" s="327"/>
      <c r="Q22" s="169"/>
      <c r="V22" s="5"/>
    </row>
    <row r="23" spans="2:22" s="6" customFormat="1" ht="12" customHeight="1" x14ac:dyDescent="0.25">
      <c r="B23" s="71" t="s">
        <v>19</v>
      </c>
      <c r="C23" s="52"/>
      <c r="D23" s="336">
        <v>6</v>
      </c>
      <c r="E23" s="154"/>
      <c r="F23" s="322">
        <f t="shared" ref="F23" si="5">ABS(H23-H24)</f>
        <v>73</v>
      </c>
      <c r="G23" s="372">
        <v>58.6</v>
      </c>
      <c r="H23" s="162">
        <v>3171</v>
      </c>
      <c r="I23" s="162">
        <v>2</v>
      </c>
      <c r="J23" s="164">
        <v>13</v>
      </c>
      <c r="K23" s="162" t="s">
        <v>317</v>
      </c>
      <c r="L23" s="318" t="s">
        <v>205</v>
      </c>
      <c r="M23" s="224">
        <v>60.08</v>
      </c>
      <c r="N23" s="322" t="s">
        <v>445</v>
      </c>
      <c r="O23" s="350">
        <v>68.75</v>
      </c>
      <c r="P23" s="348" t="s">
        <v>413</v>
      </c>
      <c r="Q23" s="169"/>
      <c r="V23" s="5"/>
    </row>
    <row r="24" spans="2:22" s="6" customFormat="1" ht="12" customHeight="1" x14ac:dyDescent="0.25">
      <c r="B24" s="71" t="s">
        <v>14</v>
      </c>
      <c r="C24" s="71"/>
      <c r="D24" s="336"/>
      <c r="E24" s="154"/>
      <c r="F24" s="322"/>
      <c r="G24" s="373"/>
      <c r="H24" s="162">
        <v>3098</v>
      </c>
      <c r="I24" s="162">
        <v>3</v>
      </c>
      <c r="J24" s="164">
        <v>20</v>
      </c>
      <c r="K24" s="162" t="s">
        <v>316</v>
      </c>
      <c r="L24" s="318"/>
      <c r="M24" s="226">
        <f>100-M23</f>
        <v>39.92</v>
      </c>
      <c r="N24" s="322"/>
      <c r="O24" s="325"/>
      <c r="P24" s="329"/>
      <c r="Q24" s="169"/>
      <c r="V24" s="5"/>
    </row>
    <row r="25" spans="2:22" s="6" customFormat="1" ht="12" customHeight="1" x14ac:dyDescent="0.25">
      <c r="B25" s="71" t="s">
        <v>22</v>
      </c>
      <c r="C25" s="52"/>
      <c r="D25" s="336">
        <v>7</v>
      </c>
      <c r="E25" s="65" t="s">
        <v>183</v>
      </c>
      <c r="F25" s="322">
        <f t="shared" ref="F25" si="6">ABS(H25-H26)</f>
        <v>538</v>
      </c>
      <c r="G25" s="372">
        <v>86.3</v>
      </c>
      <c r="H25" s="162">
        <v>3394</v>
      </c>
      <c r="I25" s="162" t="s">
        <v>123</v>
      </c>
      <c r="J25" s="164">
        <v>5</v>
      </c>
      <c r="K25" s="162" t="s">
        <v>321</v>
      </c>
      <c r="L25" s="318" t="s">
        <v>205</v>
      </c>
      <c r="M25" s="224">
        <v>97.01</v>
      </c>
      <c r="N25" s="322" t="s">
        <v>446</v>
      </c>
      <c r="O25" s="350">
        <v>93.75</v>
      </c>
      <c r="P25" s="348" t="s">
        <v>414</v>
      </c>
      <c r="Q25" s="169"/>
      <c r="V25" s="5"/>
    </row>
    <row r="26" spans="2:22" s="6" customFormat="1" ht="12" customHeight="1" x14ac:dyDescent="0.25">
      <c r="B26" s="71" t="s">
        <v>286</v>
      </c>
      <c r="C26" s="71"/>
      <c r="D26" s="336"/>
      <c r="E26" s="65" t="s">
        <v>183</v>
      </c>
      <c r="F26" s="322"/>
      <c r="G26" s="373"/>
      <c r="H26" s="162">
        <v>2856</v>
      </c>
      <c r="I26" s="162">
        <v>4</v>
      </c>
      <c r="J26" s="164">
        <v>28</v>
      </c>
      <c r="K26" s="162" t="s">
        <v>322</v>
      </c>
      <c r="L26" s="318"/>
      <c r="M26" s="226">
        <f>100-M25</f>
        <v>2.9899999999999949</v>
      </c>
      <c r="N26" s="322"/>
      <c r="O26" s="325"/>
      <c r="P26" s="329"/>
      <c r="Q26" s="169"/>
      <c r="V26" s="5"/>
    </row>
    <row r="27" spans="2:22" s="6" customFormat="1" ht="12" customHeight="1" x14ac:dyDescent="0.25">
      <c r="B27" s="71" t="s">
        <v>27</v>
      </c>
      <c r="C27" s="52"/>
      <c r="D27" s="336">
        <v>8</v>
      </c>
      <c r="E27" s="154"/>
      <c r="F27" s="322">
        <f t="shared" ref="F27:F29" si="7">ABS(H27-H28)</f>
        <v>179</v>
      </c>
      <c r="G27" s="372">
        <v>50.8</v>
      </c>
      <c r="H27" s="162">
        <v>3240</v>
      </c>
      <c r="I27" s="162">
        <v>1</v>
      </c>
      <c r="J27" s="164">
        <v>12</v>
      </c>
      <c r="K27" s="162" t="s">
        <v>319</v>
      </c>
      <c r="L27" s="318" t="s">
        <v>205</v>
      </c>
      <c r="M27" s="224">
        <v>73.45</v>
      </c>
      <c r="N27" s="322" t="s">
        <v>320</v>
      </c>
      <c r="O27" s="350">
        <v>56.25</v>
      </c>
      <c r="P27" s="348" t="s">
        <v>414</v>
      </c>
      <c r="Q27" s="169"/>
      <c r="V27" s="5"/>
    </row>
    <row r="28" spans="2:22" s="6" customFormat="1" ht="12" customHeight="1" x14ac:dyDescent="0.25">
      <c r="B28" s="71" t="s">
        <v>17</v>
      </c>
      <c r="C28" s="71"/>
      <c r="D28" s="336"/>
      <c r="E28" s="154"/>
      <c r="F28" s="322"/>
      <c r="G28" s="373"/>
      <c r="H28" s="162">
        <v>3061</v>
      </c>
      <c r="I28" s="162">
        <v>3</v>
      </c>
      <c r="J28" s="164">
        <v>21</v>
      </c>
      <c r="K28" s="162" t="s">
        <v>318</v>
      </c>
      <c r="L28" s="318"/>
      <c r="M28" s="226">
        <f>100-M27</f>
        <v>26.549999999999997</v>
      </c>
      <c r="N28" s="322"/>
      <c r="O28" s="325"/>
      <c r="P28" s="329"/>
      <c r="Q28" s="169"/>
      <c r="V28" s="5"/>
    </row>
    <row r="29" spans="2:22" s="6" customFormat="1" ht="12" customHeight="1" x14ac:dyDescent="0.25">
      <c r="B29" s="71" t="s">
        <v>153</v>
      </c>
      <c r="C29" s="52"/>
      <c r="D29" s="336">
        <v>9</v>
      </c>
      <c r="E29" s="65" t="s">
        <v>183</v>
      </c>
      <c r="F29" s="322">
        <f t="shared" si="7"/>
        <v>719</v>
      </c>
      <c r="G29" s="372">
        <v>97.4</v>
      </c>
      <c r="H29" s="162">
        <v>3404</v>
      </c>
      <c r="I29" s="162" t="s">
        <v>123</v>
      </c>
      <c r="J29" s="164">
        <v>2</v>
      </c>
      <c r="K29" s="162" t="s">
        <v>323</v>
      </c>
      <c r="L29" s="318" t="s">
        <v>205</v>
      </c>
      <c r="M29" s="224">
        <v>99.41</v>
      </c>
      <c r="N29" s="322" t="s">
        <v>325</v>
      </c>
      <c r="O29" s="350">
        <v>100</v>
      </c>
      <c r="P29" s="348" t="s">
        <v>176</v>
      </c>
      <c r="Q29" s="169"/>
      <c r="T29" s="5"/>
      <c r="U29" s="5"/>
      <c r="V29" s="5"/>
    </row>
    <row r="30" spans="2:22" s="6" customFormat="1" ht="12" customHeight="1" x14ac:dyDescent="0.25">
      <c r="B30" s="71" t="s">
        <v>151</v>
      </c>
      <c r="C30" s="71"/>
      <c r="D30" s="336"/>
      <c r="E30" s="154"/>
      <c r="F30" s="322"/>
      <c r="G30" s="373"/>
      <c r="H30" s="162">
        <v>2685</v>
      </c>
      <c r="I30" s="162">
        <v>4</v>
      </c>
      <c r="J30" s="164">
        <v>31</v>
      </c>
      <c r="K30" s="162" t="s">
        <v>324</v>
      </c>
      <c r="L30" s="318"/>
      <c r="M30" s="226">
        <f>100-M29</f>
        <v>0.59000000000000341</v>
      </c>
      <c r="N30" s="322"/>
      <c r="O30" s="325"/>
      <c r="P30" s="329"/>
      <c r="Q30" s="169"/>
      <c r="T30" s="5"/>
      <c r="U30" s="5"/>
      <c r="V30" s="5"/>
    </row>
    <row r="31" spans="2:22" s="6" customFormat="1" ht="12" customHeight="1" x14ac:dyDescent="0.25">
      <c r="B31" s="71" t="s">
        <v>150</v>
      </c>
      <c r="C31" s="52"/>
      <c r="D31" s="336">
        <v>10</v>
      </c>
      <c r="E31" s="65" t="s">
        <v>183</v>
      </c>
      <c r="F31" s="322">
        <f t="shared" ref="F31" si="8">ABS(H31-H32)</f>
        <v>33</v>
      </c>
      <c r="G31" s="372">
        <v>61.7</v>
      </c>
      <c r="H31" s="162">
        <v>3181</v>
      </c>
      <c r="I31" s="162">
        <v>2</v>
      </c>
      <c r="J31" s="164">
        <v>15</v>
      </c>
      <c r="K31" s="162" t="s">
        <v>326</v>
      </c>
      <c r="L31" s="318" t="s">
        <v>205</v>
      </c>
      <c r="M31" s="224">
        <v>54.6</v>
      </c>
      <c r="N31" s="322" t="s">
        <v>328</v>
      </c>
      <c r="O31" s="350">
        <v>68.75</v>
      </c>
      <c r="P31" s="348" t="s">
        <v>413</v>
      </c>
      <c r="Q31" s="169"/>
      <c r="T31" s="5"/>
      <c r="U31" s="5"/>
      <c r="V31" s="5"/>
    </row>
    <row r="32" spans="2:22" s="6" customFormat="1" ht="12" customHeight="1" x14ac:dyDescent="0.25">
      <c r="B32" s="71" t="s">
        <v>145</v>
      </c>
      <c r="C32" s="71"/>
      <c r="D32" s="336"/>
      <c r="E32" s="154"/>
      <c r="F32" s="322"/>
      <c r="G32" s="373"/>
      <c r="H32" s="162">
        <v>3148</v>
      </c>
      <c r="I32" s="162">
        <v>2</v>
      </c>
      <c r="J32" s="164">
        <v>18</v>
      </c>
      <c r="K32" s="162" t="s">
        <v>327</v>
      </c>
      <c r="L32" s="318"/>
      <c r="M32" s="226">
        <f>100-M31</f>
        <v>45.4</v>
      </c>
      <c r="N32" s="322"/>
      <c r="O32" s="325"/>
      <c r="P32" s="329"/>
      <c r="Q32" s="169"/>
      <c r="T32" s="5"/>
      <c r="U32" s="5"/>
      <c r="V32" s="5"/>
    </row>
    <row r="33" spans="1:22" s="6" customFormat="1" ht="12" customHeight="1" x14ac:dyDescent="0.25">
      <c r="B33" s="71" t="s">
        <v>21</v>
      </c>
      <c r="C33" s="52"/>
      <c r="D33" s="336">
        <v>11</v>
      </c>
      <c r="E33" s="65" t="s">
        <v>183</v>
      </c>
      <c r="F33" s="322">
        <f t="shared" ref="F33" si="9">ABS(H33-H34)</f>
        <v>339</v>
      </c>
      <c r="G33" s="372">
        <v>80.099999999999994</v>
      </c>
      <c r="H33" s="162">
        <v>3372</v>
      </c>
      <c r="I33" s="162">
        <v>1</v>
      </c>
      <c r="J33" s="164">
        <v>7</v>
      </c>
      <c r="K33" s="162" t="s">
        <v>332</v>
      </c>
      <c r="L33" s="318" t="s">
        <v>205</v>
      </c>
      <c r="M33" s="224">
        <v>88.23</v>
      </c>
      <c r="N33" s="322" t="s">
        <v>384</v>
      </c>
      <c r="O33" s="350">
        <v>75</v>
      </c>
      <c r="P33" s="348" t="s">
        <v>414</v>
      </c>
      <c r="Q33" s="169"/>
      <c r="T33" s="5"/>
      <c r="U33" s="5"/>
      <c r="V33" s="5"/>
    </row>
    <row r="34" spans="1:22" s="6" customFormat="1" ht="12" customHeight="1" x14ac:dyDescent="0.25">
      <c r="B34" s="71" t="s">
        <v>25</v>
      </c>
      <c r="C34" s="71"/>
      <c r="D34" s="336"/>
      <c r="E34" s="154"/>
      <c r="F34" s="322"/>
      <c r="G34" s="373"/>
      <c r="H34" s="162">
        <v>3033</v>
      </c>
      <c r="I34" s="162">
        <v>4</v>
      </c>
      <c r="J34" s="164">
        <v>26</v>
      </c>
      <c r="K34" s="162" t="s">
        <v>333</v>
      </c>
      <c r="L34" s="318"/>
      <c r="M34" s="226">
        <f>100-M33</f>
        <v>11.769999999999996</v>
      </c>
      <c r="N34" s="322"/>
      <c r="O34" s="325"/>
      <c r="P34" s="329"/>
      <c r="Q34" s="169"/>
      <c r="T34" s="5"/>
      <c r="U34" s="5"/>
      <c r="V34" s="5"/>
    </row>
    <row r="35" spans="1:22" s="6" customFormat="1" ht="12" customHeight="1" x14ac:dyDescent="0.25">
      <c r="B35" s="71" t="s">
        <v>23</v>
      </c>
      <c r="C35" s="52"/>
      <c r="D35" s="336">
        <v>12</v>
      </c>
      <c r="E35" s="154"/>
      <c r="F35" s="322">
        <f t="shared" ref="F35" si="10">ABS(H35-H36)</f>
        <v>251</v>
      </c>
      <c r="G35" s="372">
        <v>54.5</v>
      </c>
      <c r="H35" s="162">
        <v>3323</v>
      </c>
      <c r="I35" s="162">
        <v>1</v>
      </c>
      <c r="J35" s="164">
        <v>10</v>
      </c>
      <c r="K35" s="162" t="s">
        <v>329</v>
      </c>
      <c r="L35" s="318" t="s">
        <v>205</v>
      </c>
      <c r="M35" s="224">
        <v>81.02</v>
      </c>
      <c r="N35" s="322" t="s">
        <v>331</v>
      </c>
      <c r="O35" s="350">
        <v>68.75</v>
      </c>
      <c r="P35" s="348" t="s">
        <v>414</v>
      </c>
      <c r="Q35" s="169"/>
      <c r="T35" s="5"/>
      <c r="U35" s="5"/>
      <c r="V35" s="5"/>
    </row>
    <row r="36" spans="1:22" s="6" customFormat="1" ht="12" customHeight="1" x14ac:dyDescent="0.25">
      <c r="B36" s="71" t="s">
        <v>114</v>
      </c>
      <c r="C36" s="71"/>
      <c r="D36" s="336"/>
      <c r="E36" s="154"/>
      <c r="F36" s="322"/>
      <c r="G36" s="373"/>
      <c r="H36" s="162">
        <v>3072</v>
      </c>
      <c r="I36" s="162">
        <v>3</v>
      </c>
      <c r="J36" s="164">
        <v>23</v>
      </c>
      <c r="K36" s="162" t="s">
        <v>330</v>
      </c>
      <c r="L36" s="318"/>
      <c r="M36" s="226">
        <f>100-M35</f>
        <v>18.980000000000004</v>
      </c>
      <c r="N36" s="322"/>
      <c r="O36" s="325"/>
      <c r="P36" s="329"/>
      <c r="Q36" s="169"/>
      <c r="T36" s="5"/>
      <c r="U36" s="5"/>
      <c r="V36" s="5"/>
    </row>
    <row r="37" spans="1:22" s="6" customFormat="1" ht="12" customHeight="1" x14ac:dyDescent="0.25">
      <c r="B37" s="71" t="s">
        <v>133</v>
      </c>
      <c r="C37" s="52"/>
      <c r="D37" s="336">
        <v>13</v>
      </c>
      <c r="E37" s="65" t="s">
        <v>183</v>
      </c>
      <c r="F37" s="322">
        <f t="shared" ref="F37" si="11">ABS(H37-H38)</f>
        <v>685</v>
      </c>
      <c r="G37" s="372">
        <v>92.9</v>
      </c>
      <c r="H37" s="162">
        <v>3512</v>
      </c>
      <c r="I37" s="162" t="s">
        <v>123</v>
      </c>
      <c r="J37" s="164">
        <v>3</v>
      </c>
      <c r="K37" s="162" t="s">
        <v>386</v>
      </c>
      <c r="L37" s="318" t="s">
        <v>205</v>
      </c>
      <c r="M37" s="224">
        <v>99.17</v>
      </c>
      <c r="N37" s="322" t="s">
        <v>390</v>
      </c>
      <c r="O37" s="350">
        <v>93.75</v>
      </c>
      <c r="P37" s="348" t="s">
        <v>414</v>
      </c>
      <c r="Q37" s="169"/>
      <c r="T37" s="5"/>
      <c r="U37" s="5"/>
      <c r="V37" s="5"/>
    </row>
    <row r="38" spans="1:22" s="6" customFormat="1" ht="12" customHeight="1" x14ac:dyDescent="0.25">
      <c r="B38" s="71" t="s">
        <v>113</v>
      </c>
      <c r="C38" s="71"/>
      <c r="D38" s="336"/>
      <c r="E38" s="154"/>
      <c r="F38" s="322"/>
      <c r="G38" s="373"/>
      <c r="H38" s="162">
        <v>2827</v>
      </c>
      <c r="I38" s="162">
        <v>4</v>
      </c>
      <c r="J38" s="164">
        <v>30</v>
      </c>
      <c r="K38" s="162" t="s">
        <v>387</v>
      </c>
      <c r="L38" s="318"/>
      <c r="M38" s="226">
        <f>100-M37</f>
        <v>0.82999999999999829</v>
      </c>
      <c r="N38" s="322"/>
      <c r="O38" s="325"/>
      <c r="P38" s="329"/>
      <c r="Q38" s="169"/>
      <c r="T38" s="5"/>
      <c r="U38" s="5"/>
      <c r="V38" s="5"/>
    </row>
    <row r="39" spans="1:22" s="6" customFormat="1" ht="12" customHeight="1" x14ac:dyDescent="0.25">
      <c r="B39" s="71" t="s">
        <v>134</v>
      </c>
      <c r="C39" s="52"/>
      <c r="D39" s="336">
        <v>14</v>
      </c>
      <c r="E39" s="65" t="s">
        <v>183</v>
      </c>
      <c r="F39" s="322">
        <f t="shared" ref="F39" si="12">ABS(H39-H40)</f>
        <v>207</v>
      </c>
      <c r="G39" s="372">
        <v>57.5</v>
      </c>
      <c r="H39" s="162">
        <v>3345</v>
      </c>
      <c r="I39" s="162">
        <v>2</v>
      </c>
      <c r="J39" s="164">
        <v>14</v>
      </c>
      <c r="K39" s="162" t="s">
        <v>391</v>
      </c>
      <c r="L39" s="318" t="s">
        <v>205</v>
      </c>
      <c r="M39" s="224">
        <v>76.56</v>
      </c>
      <c r="N39" s="322" t="s">
        <v>422</v>
      </c>
      <c r="O39" s="350">
        <v>68.75</v>
      </c>
      <c r="P39" s="348" t="s">
        <v>414</v>
      </c>
      <c r="Q39" s="169"/>
      <c r="T39" s="5"/>
      <c r="U39" s="5"/>
      <c r="V39" s="5"/>
    </row>
    <row r="40" spans="1:22" s="6" customFormat="1" ht="12" customHeight="1" x14ac:dyDescent="0.25">
      <c r="B40" s="71" t="s">
        <v>24</v>
      </c>
      <c r="C40" s="71"/>
      <c r="D40" s="336"/>
      <c r="E40" s="65" t="s">
        <v>183</v>
      </c>
      <c r="F40" s="322"/>
      <c r="G40" s="373"/>
      <c r="H40" s="162">
        <v>3138</v>
      </c>
      <c r="I40" s="162">
        <v>3</v>
      </c>
      <c r="J40" s="164">
        <v>19</v>
      </c>
      <c r="K40" s="162" t="s">
        <v>392</v>
      </c>
      <c r="L40" s="318"/>
      <c r="M40" s="226">
        <f>100-M39</f>
        <v>23.439999999999998</v>
      </c>
      <c r="N40" s="322"/>
      <c r="O40" s="325"/>
      <c r="P40" s="329"/>
      <c r="Q40" s="169"/>
      <c r="T40" s="5"/>
      <c r="U40" s="5"/>
      <c r="V40" s="5"/>
    </row>
    <row r="41" spans="1:22" s="6" customFormat="1" ht="12" customHeight="1" x14ac:dyDescent="0.25">
      <c r="B41" s="71" t="s">
        <v>115</v>
      </c>
      <c r="C41" s="52"/>
      <c r="D41" s="336">
        <v>15</v>
      </c>
      <c r="E41" s="65" t="s">
        <v>183</v>
      </c>
      <c r="F41" s="322">
        <f t="shared" ref="F41" si="13">ABS(H41-H42)</f>
        <v>454</v>
      </c>
      <c r="G41" s="372">
        <v>90.5</v>
      </c>
      <c r="H41" s="162">
        <v>3368</v>
      </c>
      <c r="I41" s="162" t="s">
        <v>123</v>
      </c>
      <c r="J41" s="164">
        <v>6</v>
      </c>
      <c r="K41" s="162" t="s">
        <v>424</v>
      </c>
      <c r="L41" s="318" t="s">
        <v>205</v>
      </c>
      <c r="M41" s="224">
        <v>94.4</v>
      </c>
      <c r="N41" s="322" t="s">
        <v>447</v>
      </c>
      <c r="O41" s="351">
        <v>100</v>
      </c>
      <c r="P41" s="348" t="s">
        <v>413</v>
      </c>
      <c r="Q41" s="169"/>
      <c r="T41" s="5"/>
      <c r="U41" s="5"/>
      <c r="V41" s="5"/>
    </row>
    <row r="42" spans="1:22" s="6" customFormat="1" ht="12" customHeight="1" x14ac:dyDescent="0.25">
      <c r="B42" s="71" t="s">
        <v>276</v>
      </c>
      <c r="C42" s="71"/>
      <c r="D42" s="336"/>
      <c r="E42" s="154"/>
      <c r="F42" s="322"/>
      <c r="G42" s="373"/>
      <c r="H42" s="162">
        <v>2914</v>
      </c>
      <c r="I42" s="162">
        <v>4</v>
      </c>
      <c r="J42" s="164">
        <v>27</v>
      </c>
      <c r="K42" s="162" t="s">
        <v>426</v>
      </c>
      <c r="L42" s="318"/>
      <c r="M42" s="226">
        <f>100-M41</f>
        <v>5.5999999999999943</v>
      </c>
      <c r="N42" s="322"/>
      <c r="O42" s="325"/>
      <c r="P42" s="329"/>
      <c r="Q42" s="169"/>
      <c r="T42" s="5"/>
      <c r="U42" s="5"/>
      <c r="V42" s="5"/>
    </row>
    <row r="43" spans="1:22" s="6" customFormat="1" ht="12" customHeight="1" x14ac:dyDescent="0.25">
      <c r="B43" s="184" t="s">
        <v>20</v>
      </c>
      <c r="C43" s="183"/>
      <c r="D43" s="336">
        <v>16</v>
      </c>
      <c r="E43" s="65" t="s">
        <v>183</v>
      </c>
      <c r="F43" s="322">
        <f>ABS(H43-H44)</f>
        <v>217</v>
      </c>
      <c r="G43" s="374">
        <v>57.4</v>
      </c>
      <c r="H43" s="183">
        <v>3228</v>
      </c>
      <c r="I43" s="183">
        <v>1</v>
      </c>
      <c r="J43" s="184">
        <v>11</v>
      </c>
      <c r="K43" s="183" t="s">
        <v>423</v>
      </c>
      <c r="L43" s="318" t="s">
        <v>205</v>
      </c>
      <c r="M43" s="224">
        <v>77.62</v>
      </c>
      <c r="N43" s="322" t="s">
        <v>425</v>
      </c>
      <c r="O43" s="330">
        <v>87.5</v>
      </c>
      <c r="P43" s="348" t="s">
        <v>413</v>
      </c>
      <c r="Q43" s="169"/>
      <c r="T43" s="5"/>
      <c r="U43" s="5"/>
      <c r="V43" s="5"/>
    </row>
    <row r="44" spans="1:22" s="6" customFormat="1" ht="12" customHeight="1" x14ac:dyDescent="0.25">
      <c r="B44" s="191" t="s">
        <v>15</v>
      </c>
      <c r="C44" s="188"/>
      <c r="D44" s="337"/>
      <c r="E44" s="155"/>
      <c r="F44" s="358"/>
      <c r="G44" s="375"/>
      <c r="H44" s="188">
        <v>3011</v>
      </c>
      <c r="I44" s="188">
        <v>3</v>
      </c>
      <c r="J44" s="191">
        <v>22</v>
      </c>
      <c r="K44" s="188" t="s">
        <v>427</v>
      </c>
      <c r="L44" s="359"/>
      <c r="M44" s="200">
        <f>100-M43</f>
        <v>22.379999999999995</v>
      </c>
      <c r="N44" s="358"/>
      <c r="O44" s="352"/>
      <c r="P44" s="349"/>
      <c r="Q44" s="169"/>
      <c r="T44" s="5"/>
      <c r="U44" s="5"/>
      <c r="V44" s="5"/>
    </row>
    <row r="45" spans="1:22" s="6" customFormat="1" ht="12" customHeight="1" x14ac:dyDescent="0.25">
      <c r="B45" s="389"/>
      <c r="C45" s="390"/>
      <c r="D45" s="389"/>
      <c r="E45" s="391"/>
      <c r="F45" s="390"/>
      <c r="G45" s="392"/>
      <c r="H45" s="390"/>
      <c r="I45" s="390"/>
      <c r="J45" s="389"/>
      <c r="K45" s="390"/>
      <c r="L45" s="393"/>
      <c r="M45" s="394"/>
      <c r="N45" s="390"/>
      <c r="O45" s="395"/>
      <c r="P45" s="396"/>
      <c r="Q45" s="169"/>
      <c r="T45" s="5"/>
      <c r="U45" s="5"/>
      <c r="V45" s="5"/>
    </row>
    <row r="46" spans="1:22" s="6" customFormat="1" ht="12" customHeight="1" x14ac:dyDescent="0.25">
      <c r="B46" s="389"/>
      <c r="C46" s="390"/>
      <c r="D46" s="389"/>
      <c r="E46" s="391"/>
      <c r="F46" s="390"/>
      <c r="G46" s="392"/>
      <c r="H46" s="390"/>
      <c r="I46" s="390"/>
      <c r="J46" s="389"/>
      <c r="K46" s="390"/>
      <c r="L46" s="393"/>
      <c r="M46" s="394"/>
      <c r="N46" s="390"/>
      <c r="O46" s="395"/>
      <c r="P46" s="396"/>
      <c r="Q46" s="169"/>
      <c r="T46" s="5"/>
      <c r="U46" s="5"/>
      <c r="V46" s="5"/>
    </row>
    <row r="47" spans="1:22" ht="12" customHeight="1" x14ac:dyDescent="0.25">
      <c r="A47" s="78"/>
      <c r="B47" s="79"/>
      <c r="C47" s="79"/>
      <c r="D47" s="80"/>
      <c r="E47" s="79"/>
      <c r="F47" s="79"/>
      <c r="G47" s="81"/>
      <c r="H47" s="79"/>
      <c r="I47" s="79"/>
      <c r="J47" s="80"/>
      <c r="K47" s="79"/>
      <c r="M47" s="231"/>
      <c r="N47" s="79"/>
      <c r="O47" s="196"/>
      <c r="P47" s="170"/>
      <c r="Q47" s="219"/>
      <c r="R47" s="82"/>
    </row>
    <row r="48" spans="1:22" s="48" customFormat="1" ht="12" customHeight="1" x14ac:dyDescent="0.25">
      <c r="B48" s="365" t="s">
        <v>146</v>
      </c>
      <c r="C48" s="85"/>
      <c r="D48" s="365" t="s">
        <v>0</v>
      </c>
      <c r="E48" s="366" t="s">
        <v>182</v>
      </c>
      <c r="F48" s="156" t="s">
        <v>173</v>
      </c>
      <c r="G48" s="342" t="s">
        <v>213</v>
      </c>
      <c r="H48" s="344" t="s">
        <v>173</v>
      </c>
      <c r="I48" s="366" t="s">
        <v>120</v>
      </c>
      <c r="J48" s="334" t="s">
        <v>172</v>
      </c>
      <c r="K48" s="344" t="s">
        <v>388</v>
      </c>
      <c r="L48" s="346"/>
      <c r="M48" s="354" t="s">
        <v>213</v>
      </c>
      <c r="N48" s="344" t="s">
        <v>389</v>
      </c>
      <c r="O48" s="354" t="s">
        <v>212</v>
      </c>
      <c r="P48" s="342" t="s">
        <v>594</v>
      </c>
      <c r="Q48" s="168"/>
      <c r="T48" s="153"/>
      <c r="U48" s="153"/>
      <c r="V48" s="153"/>
    </row>
    <row r="49" spans="2:22" s="3" customFormat="1" ht="12" customHeight="1" x14ac:dyDescent="0.25">
      <c r="B49" s="345"/>
      <c r="C49" s="83"/>
      <c r="D49" s="345"/>
      <c r="E49" s="367"/>
      <c r="F49" s="70" t="s">
        <v>186</v>
      </c>
      <c r="G49" s="343"/>
      <c r="H49" s="345"/>
      <c r="I49" s="367"/>
      <c r="J49" s="335"/>
      <c r="K49" s="345"/>
      <c r="L49" s="347"/>
      <c r="M49" s="355"/>
      <c r="N49" s="345"/>
      <c r="O49" s="355"/>
      <c r="P49" s="343"/>
      <c r="Q49" s="168"/>
      <c r="T49" s="127"/>
      <c r="U49" s="127"/>
      <c r="V49" s="127"/>
    </row>
    <row r="50" spans="2:22" s="6" customFormat="1" ht="12" customHeight="1" x14ac:dyDescent="0.25">
      <c r="B50" s="84" t="s">
        <v>131</v>
      </c>
      <c r="C50" s="84"/>
      <c r="D50" s="320">
        <v>1</v>
      </c>
      <c r="E50" s="67" t="s">
        <v>183</v>
      </c>
      <c r="F50" s="321">
        <f>ABS(H50-H51)</f>
        <v>353</v>
      </c>
      <c r="G50" s="338">
        <v>71.8</v>
      </c>
      <c r="H50" s="166">
        <v>3588</v>
      </c>
      <c r="I50" s="166" t="s">
        <v>123</v>
      </c>
      <c r="J50" s="165">
        <v>1</v>
      </c>
      <c r="K50" s="166" t="s">
        <v>305</v>
      </c>
      <c r="L50" s="317" t="s">
        <v>205</v>
      </c>
      <c r="M50" s="229">
        <v>89.17</v>
      </c>
      <c r="N50" s="331" t="s">
        <v>441</v>
      </c>
      <c r="O50" s="324">
        <v>87.5</v>
      </c>
      <c r="P50" s="328" t="s">
        <v>176</v>
      </c>
      <c r="Q50" s="75"/>
      <c r="V50" s="5"/>
    </row>
    <row r="51" spans="2:22" s="6" customFormat="1" ht="12" customHeight="1" x14ac:dyDescent="0.25">
      <c r="B51" s="73" t="s">
        <v>28</v>
      </c>
      <c r="C51" s="73"/>
      <c r="D51" s="336"/>
      <c r="E51" s="65"/>
      <c r="F51" s="322"/>
      <c r="G51" s="339"/>
      <c r="H51" s="162">
        <v>3235</v>
      </c>
      <c r="I51" s="162">
        <v>2</v>
      </c>
      <c r="J51" s="164">
        <v>16</v>
      </c>
      <c r="K51" s="162" t="s">
        <v>307</v>
      </c>
      <c r="L51" s="318"/>
      <c r="M51" s="226">
        <f>100-M50</f>
        <v>10.829999999999998</v>
      </c>
      <c r="N51" s="332"/>
      <c r="O51" s="325"/>
      <c r="P51" s="329"/>
      <c r="Q51" s="75"/>
      <c r="V51" s="5"/>
    </row>
    <row r="52" spans="2:22" s="6" customFormat="1" ht="12" customHeight="1" x14ac:dyDescent="0.25">
      <c r="B52" s="72" t="s">
        <v>385</v>
      </c>
      <c r="C52" s="72"/>
      <c r="D52" s="336">
        <v>2</v>
      </c>
      <c r="E52" s="65" t="s">
        <v>183</v>
      </c>
      <c r="F52" s="340">
        <f>ABS(H52-H53)</f>
        <v>310</v>
      </c>
      <c r="G52" s="341">
        <v>69.5</v>
      </c>
      <c r="H52" s="162">
        <v>3330</v>
      </c>
      <c r="I52" s="162">
        <v>1</v>
      </c>
      <c r="J52" s="164">
        <v>8</v>
      </c>
      <c r="K52" s="162" t="s">
        <v>312</v>
      </c>
      <c r="L52" s="318" t="s">
        <v>205</v>
      </c>
      <c r="M52" s="198">
        <v>86.1</v>
      </c>
      <c r="N52" s="322" t="s">
        <v>442</v>
      </c>
      <c r="O52" s="350">
        <v>81.25</v>
      </c>
      <c r="P52" s="348" t="s">
        <v>414</v>
      </c>
      <c r="Q52" s="75"/>
      <c r="V52" s="5"/>
    </row>
    <row r="53" spans="2:22" s="6" customFormat="1" ht="12" customHeight="1" x14ac:dyDescent="0.25">
      <c r="B53" s="73" t="s">
        <v>285</v>
      </c>
      <c r="C53" s="73"/>
      <c r="D53" s="336"/>
      <c r="E53" s="65" t="s">
        <v>183</v>
      </c>
      <c r="F53" s="321"/>
      <c r="G53" s="339"/>
      <c r="H53" s="162">
        <v>3020</v>
      </c>
      <c r="I53" s="162">
        <v>3</v>
      </c>
      <c r="J53" s="164">
        <v>24</v>
      </c>
      <c r="K53" s="162" t="s">
        <v>460</v>
      </c>
      <c r="L53" s="318"/>
      <c r="M53" s="226">
        <f>100-M52</f>
        <v>13.900000000000006</v>
      </c>
      <c r="N53" s="322"/>
      <c r="O53" s="325"/>
      <c r="P53" s="329"/>
      <c r="Q53" s="75"/>
      <c r="V53" s="5"/>
    </row>
    <row r="54" spans="2:22" s="6" customFormat="1" ht="12" customHeight="1" x14ac:dyDescent="0.25">
      <c r="B54" s="162" t="s">
        <v>132</v>
      </c>
      <c r="C54" s="162"/>
      <c r="D54" s="336">
        <v>3</v>
      </c>
      <c r="E54" s="65"/>
      <c r="F54" s="322">
        <f>ABS(H54-H55)</f>
        <v>324</v>
      </c>
      <c r="G54" s="371">
        <v>68.2</v>
      </c>
      <c r="H54" s="162">
        <v>3495</v>
      </c>
      <c r="I54" s="162" t="s">
        <v>123</v>
      </c>
      <c r="J54" s="164">
        <v>4</v>
      </c>
      <c r="K54" s="162" t="s">
        <v>177</v>
      </c>
      <c r="L54" s="318" t="s">
        <v>205</v>
      </c>
      <c r="M54" s="198">
        <v>87.16</v>
      </c>
      <c r="N54" s="322" t="s">
        <v>449</v>
      </c>
      <c r="O54" s="330">
        <v>81.25</v>
      </c>
      <c r="P54" s="348" t="s">
        <v>414</v>
      </c>
      <c r="Q54" s="75"/>
      <c r="V54" s="5"/>
    </row>
    <row r="55" spans="2:22" s="6" customFormat="1" ht="12" customHeight="1" x14ac:dyDescent="0.25">
      <c r="B55" s="164" t="s">
        <v>19</v>
      </c>
      <c r="C55" s="164"/>
      <c r="D55" s="336"/>
      <c r="E55" s="65"/>
      <c r="F55" s="322"/>
      <c r="G55" s="371"/>
      <c r="H55" s="162">
        <v>3171</v>
      </c>
      <c r="I55" s="162">
        <v>2</v>
      </c>
      <c r="J55" s="164">
        <v>13</v>
      </c>
      <c r="K55" s="162" t="s">
        <v>461</v>
      </c>
      <c r="L55" s="318"/>
      <c r="M55" s="226">
        <f>100-M54</f>
        <v>12.840000000000003</v>
      </c>
      <c r="N55" s="322"/>
      <c r="O55" s="330"/>
      <c r="P55" s="329"/>
      <c r="Q55" s="75"/>
      <c r="V55" s="5"/>
    </row>
    <row r="56" spans="2:22" s="6" customFormat="1" ht="12" customHeight="1" x14ac:dyDescent="0.25">
      <c r="B56" s="164" t="s">
        <v>22</v>
      </c>
      <c r="C56" s="164"/>
      <c r="D56" s="336">
        <v>4</v>
      </c>
      <c r="E56" s="65" t="s">
        <v>183</v>
      </c>
      <c r="F56" s="322">
        <f>ABS(H56-H57)</f>
        <v>154</v>
      </c>
      <c r="G56" s="167"/>
      <c r="H56" s="162">
        <v>3394</v>
      </c>
      <c r="I56" s="162" t="s">
        <v>123</v>
      </c>
      <c r="J56" s="164">
        <v>5</v>
      </c>
      <c r="K56" s="162" t="s">
        <v>462</v>
      </c>
      <c r="L56" s="318" t="s">
        <v>205</v>
      </c>
      <c r="M56" s="198">
        <v>70.510000000000005</v>
      </c>
      <c r="N56" s="322" t="s">
        <v>450</v>
      </c>
      <c r="O56" s="330">
        <v>56.25</v>
      </c>
      <c r="P56" s="348" t="s">
        <v>414</v>
      </c>
      <c r="Q56" s="75"/>
      <c r="V56" s="5"/>
    </row>
    <row r="57" spans="2:22" s="6" customFormat="1" ht="12" customHeight="1" x14ac:dyDescent="0.25">
      <c r="B57" s="164" t="s">
        <v>27</v>
      </c>
      <c r="C57" s="164"/>
      <c r="D57" s="336"/>
      <c r="E57" s="65"/>
      <c r="F57" s="322"/>
      <c r="G57" s="167"/>
      <c r="H57" s="162">
        <v>3240</v>
      </c>
      <c r="I57" s="162">
        <v>1</v>
      </c>
      <c r="J57" s="164">
        <v>12</v>
      </c>
      <c r="K57" s="162" t="s">
        <v>383</v>
      </c>
      <c r="L57" s="318"/>
      <c r="M57" s="226">
        <f>100-M56</f>
        <v>29.489999999999995</v>
      </c>
      <c r="N57" s="322"/>
      <c r="O57" s="330"/>
      <c r="P57" s="329"/>
      <c r="Q57" s="75"/>
      <c r="V57" s="5"/>
    </row>
    <row r="58" spans="2:22" s="6" customFormat="1" ht="12" customHeight="1" x14ac:dyDescent="0.25">
      <c r="B58" s="164" t="s">
        <v>153</v>
      </c>
      <c r="C58" s="164"/>
      <c r="D58" s="336">
        <v>5</v>
      </c>
      <c r="E58" s="65" t="s">
        <v>183</v>
      </c>
      <c r="F58" s="322">
        <f>ABS(H58-H59)</f>
        <v>223</v>
      </c>
      <c r="G58" s="167"/>
      <c r="H58" s="162">
        <v>3404</v>
      </c>
      <c r="I58" s="162" t="s">
        <v>123</v>
      </c>
      <c r="J58" s="164">
        <v>2</v>
      </c>
      <c r="K58" s="162" t="s">
        <v>323</v>
      </c>
      <c r="L58" s="318" t="s">
        <v>205</v>
      </c>
      <c r="M58" s="198">
        <v>78.25</v>
      </c>
      <c r="N58" s="322" t="s">
        <v>464</v>
      </c>
      <c r="O58" s="330">
        <v>75</v>
      </c>
      <c r="P58" s="348" t="s">
        <v>176</v>
      </c>
      <c r="Q58" s="75"/>
      <c r="V58" s="5"/>
    </row>
    <row r="59" spans="2:22" s="6" customFormat="1" ht="12" customHeight="1" x14ac:dyDescent="0.25">
      <c r="B59" s="164" t="s">
        <v>150</v>
      </c>
      <c r="C59" s="164"/>
      <c r="D59" s="336"/>
      <c r="E59" s="65" t="s">
        <v>183</v>
      </c>
      <c r="F59" s="322"/>
      <c r="G59" s="167"/>
      <c r="H59" s="162">
        <v>3181</v>
      </c>
      <c r="I59" s="162">
        <v>2</v>
      </c>
      <c r="J59" s="164">
        <v>15</v>
      </c>
      <c r="K59" s="162" t="s">
        <v>459</v>
      </c>
      <c r="L59" s="318"/>
      <c r="M59" s="226">
        <f>100-M58</f>
        <v>21.75</v>
      </c>
      <c r="N59" s="322"/>
      <c r="O59" s="330"/>
      <c r="P59" s="329"/>
      <c r="Q59" s="75"/>
      <c r="V59" s="5"/>
    </row>
    <row r="60" spans="2:22" s="6" customFormat="1" ht="12" customHeight="1" x14ac:dyDescent="0.25">
      <c r="B60" s="164" t="s">
        <v>21</v>
      </c>
      <c r="C60" s="164"/>
      <c r="D60" s="336">
        <v>6</v>
      </c>
      <c r="E60" s="65" t="s">
        <v>183</v>
      </c>
      <c r="F60" s="322">
        <f>ABS(H60-H61)</f>
        <v>49</v>
      </c>
      <c r="G60" s="167"/>
      <c r="H60" s="162">
        <v>3372</v>
      </c>
      <c r="I60" s="162">
        <v>1</v>
      </c>
      <c r="J60" s="164">
        <v>7</v>
      </c>
      <c r="K60" s="162" t="s">
        <v>332</v>
      </c>
      <c r="L60" s="318" t="s">
        <v>205</v>
      </c>
      <c r="M60" s="198">
        <v>56.81</v>
      </c>
      <c r="N60" s="322" t="s">
        <v>516</v>
      </c>
      <c r="O60" s="351">
        <v>68.75</v>
      </c>
      <c r="P60" s="348" t="s">
        <v>413</v>
      </c>
      <c r="Q60" s="75"/>
      <c r="V60" s="5"/>
    </row>
    <row r="61" spans="2:22" s="6" customFormat="1" ht="12" customHeight="1" x14ac:dyDescent="0.25">
      <c r="B61" s="164" t="s">
        <v>23</v>
      </c>
      <c r="C61" s="164"/>
      <c r="D61" s="336"/>
      <c r="E61" s="65"/>
      <c r="F61" s="322"/>
      <c r="G61" s="167"/>
      <c r="H61" s="162">
        <v>3323</v>
      </c>
      <c r="I61" s="162">
        <v>1</v>
      </c>
      <c r="J61" s="164">
        <v>10</v>
      </c>
      <c r="K61" s="162" t="s">
        <v>329</v>
      </c>
      <c r="L61" s="318"/>
      <c r="M61" s="226">
        <f>100-M60</f>
        <v>43.19</v>
      </c>
      <c r="N61" s="322"/>
      <c r="O61" s="325"/>
      <c r="P61" s="329"/>
      <c r="Q61" s="75"/>
      <c r="V61" s="5"/>
    </row>
    <row r="62" spans="2:22" s="6" customFormat="1" ht="12" customHeight="1" x14ac:dyDescent="0.25">
      <c r="B62" s="164" t="s">
        <v>133</v>
      </c>
      <c r="C62" s="164"/>
      <c r="D62" s="336">
        <v>7</v>
      </c>
      <c r="E62" s="65" t="s">
        <v>183</v>
      </c>
      <c r="F62" s="322">
        <f>ABS(H62-H63)</f>
        <v>167</v>
      </c>
      <c r="G62" s="167"/>
      <c r="H62" s="162">
        <v>3512</v>
      </c>
      <c r="I62" s="162" t="s">
        <v>123</v>
      </c>
      <c r="J62" s="164">
        <v>3</v>
      </c>
      <c r="K62" s="162" t="s">
        <v>386</v>
      </c>
      <c r="L62" s="318" t="s">
        <v>205</v>
      </c>
      <c r="M62" s="198">
        <v>72.06</v>
      </c>
      <c r="N62" s="322" t="s">
        <v>515</v>
      </c>
      <c r="O62" s="351">
        <v>62.5</v>
      </c>
      <c r="P62" s="348" t="s">
        <v>414</v>
      </c>
      <c r="Q62" s="75"/>
      <c r="V62" s="5"/>
    </row>
    <row r="63" spans="2:22" s="6" customFormat="1" ht="12" customHeight="1" x14ac:dyDescent="0.25">
      <c r="B63" s="164" t="s">
        <v>134</v>
      </c>
      <c r="C63" s="164"/>
      <c r="D63" s="336"/>
      <c r="E63" s="65" t="s">
        <v>183</v>
      </c>
      <c r="F63" s="322"/>
      <c r="G63" s="167"/>
      <c r="H63" s="171">
        <v>3345</v>
      </c>
      <c r="I63" s="171">
        <v>2</v>
      </c>
      <c r="J63" s="172">
        <v>14</v>
      </c>
      <c r="K63" s="171" t="s">
        <v>391</v>
      </c>
      <c r="L63" s="318"/>
      <c r="M63" s="226">
        <f>100-M62</f>
        <v>27.939999999999998</v>
      </c>
      <c r="N63" s="322"/>
      <c r="O63" s="325"/>
      <c r="P63" s="329"/>
      <c r="Q63" s="75"/>
      <c r="V63" s="5"/>
    </row>
    <row r="64" spans="2:22" s="6" customFormat="1" ht="12" customHeight="1" x14ac:dyDescent="0.25">
      <c r="B64" s="183" t="s">
        <v>115</v>
      </c>
      <c r="C64" s="183"/>
      <c r="D64" s="336">
        <v>8</v>
      </c>
      <c r="E64" s="65" t="s">
        <v>183</v>
      </c>
      <c r="F64" s="322">
        <f>ABS(H64-H65)</f>
        <v>140</v>
      </c>
      <c r="G64" s="371">
        <v>70.3</v>
      </c>
      <c r="H64" s="183">
        <v>3368</v>
      </c>
      <c r="I64" s="183" t="s">
        <v>123</v>
      </c>
      <c r="J64" s="184">
        <v>6</v>
      </c>
      <c r="K64" s="183" t="s">
        <v>424</v>
      </c>
      <c r="L64" s="318" t="s">
        <v>205</v>
      </c>
      <c r="M64" s="198">
        <v>68.790000000000006</v>
      </c>
      <c r="N64" s="322" t="s">
        <v>517</v>
      </c>
      <c r="O64" s="357">
        <v>56.25</v>
      </c>
      <c r="P64" s="348" t="s">
        <v>414</v>
      </c>
      <c r="Q64" s="75"/>
      <c r="V64" s="5"/>
    </row>
    <row r="65" spans="2:24" s="6" customFormat="1" ht="12" customHeight="1" x14ac:dyDescent="0.25">
      <c r="B65" s="191" t="s">
        <v>20</v>
      </c>
      <c r="C65" s="191"/>
      <c r="D65" s="337"/>
      <c r="E65" s="66" t="s">
        <v>183</v>
      </c>
      <c r="F65" s="358"/>
      <c r="G65" s="364"/>
      <c r="H65" s="188">
        <v>3228</v>
      </c>
      <c r="I65" s="188">
        <v>1</v>
      </c>
      <c r="J65" s="191">
        <v>11</v>
      </c>
      <c r="K65" s="188" t="s">
        <v>518</v>
      </c>
      <c r="L65" s="359"/>
      <c r="M65" s="200">
        <f>100-M64</f>
        <v>31.209999999999994</v>
      </c>
      <c r="N65" s="358"/>
      <c r="O65" s="352"/>
      <c r="P65" s="349"/>
      <c r="Q65" s="75"/>
      <c r="V65" s="5"/>
    </row>
    <row r="66" spans="2:24" ht="12" customHeight="1" x14ac:dyDescent="0.25">
      <c r="P66" s="328"/>
    </row>
    <row r="67" spans="2:24" ht="12" customHeight="1" x14ac:dyDescent="0.25">
      <c r="F67" s="101"/>
      <c r="N67" s="69"/>
      <c r="P67" s="328"/>
    </row>
    <row r="68" spans="2:24" ht="12" customHeight="1" x14ac:dyDescent="0.25">
      <c r="F68" s="101"/>
      <c r="N68" s="69"/>
      <c r="P68" s="329"/>
    </row>
    <row r="69" spans="2:24" ht="12" customHeight="1" x14ac:dyDescent="0.25">
      <c r="B69" s="365" t="s">
        <v>146</v>
      </c>
      <c r="C69" s="187"/>
      <c r="D69" s="365" t="s">
        <v>0</v>
      </c>
      <c r="E69" s="366" t="s">
        <v>182</v>
      </c>
      <c r="F69" s="185" t="s">
        <v>173</v>
      </c>
      <c r="G69" s="342" t="s">
        <v>213</v>
      </c>
      <c r="H69" s="344" t="s">
        <v>173</v>
      </c>
      <c r="I69" s="366" t="s">
        <v>120</v>
      </c>
      <c r="J69" s="334" t="s">
        <v>172</v>
      </c>
      <c r="K69" s="344" t="s">
        <v>455</v>
      </c>
      <c r="L69" s="346"/>
      <c r="M69" s="354" t="s">
        <v>213</v>
      </c>
      <c r="N69" s="344" t="s">
        <v>456</v>
      </c>
      <c r="O69" s="354" t="s">
        <v>212</v>
      </c>
      <c r="P69" s="342" t="s">
        <v>594</v>
      </c>
      <c r="T69" s="5">
        <v>8</v>
      </c>
      <c r="U69" s="157">
        <f>T69*100/8</f>
        <v>100</v>
      </c>
    </row>
    <row r="70" spans="2:24" ht="12" customHeight="1" x14ac:dyDescent="0.25">
      <c r="B70" s="345"/>
      <c r="C70" s="186"/>
      <c r="D70" s="345"/>
      <c r="E70" s="367"/>
      <c r="F70" s="70" t="s">
        <v>186</v>
      </c>
      <c r="G70" s="343"/>
      <c r="H70" s="345"/>
      <c r="I70" s="367"/>
      <c r="J70" s="335"/>
      <c r="K70" s="345"/>
      <c r="L70" s="347"/>
      <c r="M70" s="355"/>
      <c r="N70" s="345"/>
      <c r="O70" s="355"/>
      <c r="P70" s="343"/>
      <c r="T70" s="5">
        <f>T69-0.5</f>
        <v>7.5</v>
      </c>
      <c r="U70" s="157">
        <f t="shared" ref="U70:U84" si="14">T70*100/8</f>
        <v>93.75</v>
      </c>
      <c r="X70" s="12">
        <f>SQRT(6)*5</f>
        <v>12.24744871391589</v>
      </c>
    </row>
    <row r="71" spans="2:24" ht="12" customHeight="1" x14ac:dyDescent="0.25">
      <c r="B71" s="189" t="s">
        <v>131</v>
      </c>
      <c r="C71" s="189"/>
      <c r="D71" s="320">
        <v>1</v>
      </c>
      <c r="E71" s="67" t="s">
        <v>183</v>
      </c>
      <c r="F71" s="321">
        <f>ABS(H71-H72)</f>
        <v>258</v>
      </c>
      <c r="G71" s="338">
        <v>71.8</v>
      </c>
      <c r="H71" s="189">
        <v>3588</v>
      </c>
      <c r="I71" s="189" t="s">
        <v>123</v>
      </c>
      <c r="J71" s="190">
        <v>1</v>
      </c>
      <c r="K71" s="189" t="s">
        <v>305</v>
      </c>
      <c r="L71" s="317" t="s">
        <v>205</v>
      </c>
      <c r="M71" s="229">
        <v>81.67</v>
      </c>
      <c r="N71" s="331" t="s">
        <v>536</v>
      </c>
      <c r="O71" s="333">
        <v>75</v>
      </c>
      <c r="P71" s="328" t="s">
        <v>414</v>
      </c>
      <c r="T71" s="5">
        <f t="shared" ref="T71:T84" si="15">T70-0.5</f>
        <v>7</v>
      </c>
      <c r="U71" s="157">
        <f t="shared" si="14"/>
        <v>87.5</v>
      </c>
    </row>
    <row r="72" spans="2:24" ht="12" customHeight="1" x14ac:dyDescent="0.25">
      <c r="B72" s="184" t="s">
        <v>385</v>
      </c>
      <c r="C72" s="184"/>
      <c r="D72" s="336"/>
      <c r="E72" s="65" t="s">
        <v>183</v>
      </c>
      <c r="F72" s="322"/>
      <c r="G72" s="339"/>
      <c r="H72" s="183">
        <v>3330</v>
      </c>
      <c r="I72" s="183">
        <v>1</v>
      </c>
      <c r="J72" s="184">
        <v>8</v>
      </c>
      <c r="K72" s="183" t="s">
        <v>519</v>
      </c>
      <c r="L72" s="318"/>
      <c r="M72" s="226">
        <f>100-M71</f>
        <v>18.329999999999998</v>
      </c>
      <c r="N72" s="332"/>
      <c r="O72" s="325"/>
      <c r="P72" s="329"/>
      <c r="T72" s="5">
        <f t="shared" si="15"/>
        <v>6.5</v>
      </c>
      <c r="U72" s="157">
        <f t="shared" si="14"/>
        <v>81.25</v>
      </c>
    </row>
    <row r="73" spans="2:24" ht="12" customHeight="1" x14ac:dyDescent="0.25">
      <c r="B73" s="183" t="s">
        <v>132</v>
      </c>
      <c r="C73" s="183"/>
      <c r="D73" s="336">
        <v>2</v>
      </c>
      <c r="E73" s="65"/>
      <c r="F73" s="340">
        <f>ABS(H73-H74)</f>
        <v>101</v>
      </c>
      <c r="G73" s="341">
        <v>69.5</v>
      </c>
      <c r="H73" s="183">
        <v>3495</v>
      </c>
      <c r="I73" s="183" t="s">
        <v>123</v>
      </c>
      <c r="J73" s="184">
        <v>4</v>
      </c>
      <c r="K73" s="183" t="s">
        <v>177</v>
      </c>
      <c r="L73" s="318" t="s">
        <v>205</v>
      </c>
      <c r="M73" s="198">
        <v>63.81</v>
      </c>
      <c r="N73" s="322" t="s">
        <v>558</v>
      </c>
      <c r="O73" s="351">
        <v>55</v>
      </c>
      <c r="P73" s="348" t="s">
        <v>414</v>
      </c>
      <c r="Q73" s="220"/>
      <c r="T73" s="5">
        <f t="shared" si="15"/>
        <v>6</v>
      </c>
      <c r="U73" s="157">
        <f t="shared" si="14"/>
        <v>75</v>
      </c>
    </row>
    <row r="74" spans="2:24" ht="12" customHeight="1" x14ac:dyDescent="0.25">
      <c r="B74" s="184" t="s">
        <v>22</v>
      </c>
      <c r="C74" s="184"/>
      <c r="D74" s="336"/>
      <c r="E74" s="65" t="s">
        <v>183</v>
      </c>
      <c r="F74" s="321"/>
      <c r="G74" s="339"/>
      <c r="H74" s="202">
        <v>3394</v>
      </c>
      <c r="I74" s="202" t="s">
        <v>123</v>
      </c>
      <c r="J74" s="201">
        <v>5</v>
      </c>
      <c r="K74" s="202" t="s">
        <v>462</v>
      </c>
      <c r="L74" s="318"/>
      <c r="M74" s="226">
        <f>100-M73</f>
        <v>36.19</v>
      </c>
      <c r="N74" s="322"/>
      <c r="O74" s="325"/>
      <c r="P74" s="329"/>
      <c r="T74" s="5">
        <f t="shared" si="15"/>
        <v>5.5</v>
      </c>
      <c r="U74" s="157">
        <f t="shared" si="14"/>
        <v>68.75</v>
      </c>
    </row>
    <row r="75" spans="2:24" ht="12" customHeight="1" x14ac:dyDescent="0.25">
      <c r="B75" s="183" t="s">
        <v>153</v>
      </c>
      <c r="C75" s="183"/>
      <c r="D75" s="336">
        <v>3</v>
      </c>
      <c r="E75" s="65" t="s">
        <v>183</v>
      </c>
      <c r="F75" s="322">
        <f>ABS(H75-H76)</f>
        <v>32</v>
      </c>
      <c r="G75" s="371">
        <v>68.2</v>
      </c>
      <c r="H75" s="207">
        <v>3404</v>
      </c>
      <c r="I75" s="207" t="s">
        <v>123</v>
      </c>
      <c r="J75" s="208">
        <v>2</v>
      </c>
      <c r="K75" s="207" t="s">
        <v>323</v>
      </c>
      <c r="L75" s="318" t="s">
        <v>205</v>
      </c>
      <c r="M75" s="198">
        <v>54.46</v>
      </c>
      <c r="N75" s="322" t="s">
        <v>538</v>
      </c>
      <c r="O75" s="357">
        <v>68.75</v>
      </c>
      <c r="P75" s="348" t="s">
        <v>413</v>
      </c>
      <c r="T75" s="5">
        <f t="shared" si="15"/>
        <v>5</v>
      </c>
      <c r="U75" s="157">
        <f t="shared" si="14"/>
        <v>62.5</v>
      </c>
    </row>
    <row r="76" spans="2:24" ht="12" customHeight="1" x14ac:dyDescent="0.25">
      <c r="B76" s="184" t="s">
        <v>21</v>
      </c>
      <c r="C76" s="184"/>
      <c r="D76" s="336"/>
      <c r="E76" s="65" t="s">
        <v>183</v>
      </c>
      <c r="F76" s="322"/>
      <c r="G76" s="371"/>
      <c r="H76" s="209">
        <v>3372</v>
      </c>
      <c r="I76" s="209">
        <v>1</v>
      </c>
      <c r="J76" s="210">
        <v>7</v>
      </c>
      <c r="K76" s="209" t="s">
        <v>537</v>
      </c>
      <c r="L76" s="318"/>
      <c r="M76" s="226">
        <f>100-M75</f>
        <v>45.54</v>
      </c>
      <c r="N76" s="322"/>
      <c r="O76" s="330"/>
      <c r="P76" s="329"/>
      <c r="T76" s="5">
        <f t="shared" si="15"/>
        <v>4.5</v>
      </c>
      <c r="U76" s="157">
        <f t="shared" si="14"/>
        <v>56.25</v>
      </c>
    </row>
    <row r="77" spans="2:24" ht="12" customHeight="1" x14ac:dyDescent="0.25">
      <c r="B77" s="215" t="s">
        <v>133</v>
      </c>
      <c r="C77" s="215"/>
      <c r="D77" s="336">
        <v>4</v>
      </c>
      <c r="E77" s="65" t="s">
        <v>183</v>
      </c>
      <c r="F77" s="322">
        <f>ABS(H77-H78)</f>
        <v>144</v>
      </c>
      <c r="G77" s="216"/>
      <c r="H77" s="211">
        <v>3512</v>
      </c>
      <c r="I77" s="211" t="s">
        <v>123</v>
      </c>
      <c r="J77" s="215">
        <v>3</v>
      </c>
      <c r="K77" s="211" t="s">
        <v>386</v>
      </c>
      <c r="L77" s="318" t="s">
        <v>205</v>
      </c>
      <c r="M77" s="198">
        <v>69.290000000000006</v>
      </c>
      <c r="N77" s="322" t="s">
        <v>535</v>
      </c>
      <c r="O77" s="351">
        <v>56.25</v>
      </c>
      <c r="P77" s="348" t="s">
        <v>414</v>
      </c>
      <c r="Q77" s="220"/>
      <c r="T77" s="5">
        <f t="shared" si="15"/>
        <v>4</v>
      </c>
      <c r="U77" s="157">
        <f t="shared" si="14"/>
        <v>50</v>
      </c>
    </row>
    <row r="78" spans="2:24" ht="12" customHeight="1" x14ac:dyDescent="0.25">
      <c r="B78" s="213" t="s">
        <v>115</v>
      </c>
      <c r="C78" s="213"/>
      <c r="D78" s="337"/>
      <c r="E78" s="66" t="s">
        <v>183</v>
      </c>
      <c r="F78" s="358"/>
      <c r="G78" s="214"/>
      <c r="H78" s="212">
        <v>3368</v>
      </c>
      <c r="I78" s="212" t="s">
        <v>123</v>
      </c>
      <c r="J78" s="213">
        <v>6</v>
      </c>
      <c r="K78" s="212" t="s">
        <v>521</v>
      </c>
      <c r="L78" s="359"/>
      <c r="M78" s="199">
        <f>100-M77</f>
        <v>30.709999999999994</v>
      </c>
      <c r="N78" s="358"/>
      <c r="O78" s="370"/>
      <c r="P78" s="349"/>
      <c r="T78" s="5">
        <f t="shared" si="15"/>
        <v>3.5</v>
      </c>
      <c r="U78" s="157">
        <f t="shared" si="14"/>
        <v>43.75</v>
      </c>
    </row>
    <row r="79" spans="2:24" ht="12" customHeight="1" x14ac:dyDescent="0.25">
      <c r="F79" s="101"/>
      <c r="N79" s="69"/>
      <c r="P79" s="182"/>
      <c r="T79" s="5">
        <f t="shared" si="15"/>
        <v>3</v>
      </c>
      <c r="U79" s="157">
        <f t="shared" si="14"/>
        <v>37.5</v>
      </c>
    </row>
    <row r="80" spans="2:24" ht="12" customHeight="1" x14ac:dyDescent="0.25">
      <c r="F80" s="101"/>
      <c r="N80" s="69"/>
      <c r="P80" s="203"/>
      <c r="T80" s="5">
        <f t="shared" si="15"/>
        <v>2.5</v>
      </c>
      <c r="U80" s="157">
        <f t="shared" si="14"/>
        <v>31.25</v>
      </c>
    </row>
    <row r="81" spans="1:22" ht="12" customHeight="1" x14ac:dyDescent="0.25">
      <c r="F81" s="101"/>
      <c r="N81" s="69"/>
      <c r="P81" s="192"/>
      <c r="T81" s="5">
        <f t="shared" si="15"/>
        <v>2</v>
      </c>
      <c r="U81" s="157">
        <f t="shared" si="14"/>
        <v>25</v>
      </c>
    </row>
    <row r="82" spans="1:22" ht="12" customHeight="1" x14ac:dyDescent="0.25">
      <c r="B82" s="365" t="s">
        <v>146</v>
      </c>
      <c r="C82" s="187"/>
      <c r="D82" s="365" t="s">
        <v>0</v>
      </c>
      <c r="E82" s="366" t="s">
        <v>182</v>
      </c>
      <c r="F82" s="185" t="s">
        <v>173</v>
      </c>
      <c r="G82" s="342" t="s">
        <v>213</v>
      </c>
      <c r="H82" s="344" t="s">
        <v>173</v>
      </c>
      <c r="I82" s="366" t="s">
        <v>120</v>
      </c>
      <c r="J82" s="334" t="s">
        <v>172</v>
      </c>
      <c r="K82" s="344" t="s">
        <v>457</v>
      </c>
      <c r="L82" s="346"/>
      <c r="M82" s="354" t="s">
        <v>213</v>
      </c>
      <c r="N82" s="344" t="s">
        <v>458</v>
      </c>
      <c r="O82" s="354" t="s">
        <v>212</v>
      </c>
      <c r="P82" s="342" t="s">
        <v>594</v>
      </c>
      <c r="T82" s="5">
        <f t="shared" si="15"/>
        <v>1.5</v>
      </c>
      <c r="U82" s="157">
        <f t="shared" si="14"/>
        <v>18.75</v>
      </c>
    </row>
    <row r="83" spans="1:22" ht="12" customHeight="1" x14ac:dyDescent="0.25">
      <c r="B83" s="345"/>
      <c r="C83" s="186"/>
      <c r="D83" s="345"/>
      <c r="E83" s="367"/>
      <c r="F83" s="70" t="s">
        <v>186</v>
      </c>
      <c r="G83" s="343"/>
      <c r="H83" s="345"/>
      <c r="I83" s="367"/>
      <c r="J83" s="335"/>
      <c r="K83" s="345"/>
      <c r="L83" s="347"/>
      <c r="M83" s="355"/>
      <c r="N83" s="345"/>
      <c r="O83" s="355"/>
      <c r="P83" s="343"/>
      <c r="T83" s="5">
        <f t="shared" si="15"/>
        <v>1</v>
      </c>
      <c r="U83" s="157">
        <f t="shared" si="14"/>
        <v>12.5</v>
      </c>
    </row>
    <row r="84" spans="1:22" ht="12" customHeight="1" x14ac:dyDescent="0.25">
      <c r="B84" s="189" t="s">
        <v>131</v>
      </c>
      <c r="C84" s="189"/>
      <c r="D84" s="320">
        <v>1</v>
      </c>
      <c r="E84" s="67" t="s">
        <v>183</v>
      </c>
      <c r="F84" s="321">
        <f>ABS(H84-H85)</f>
        <v>93</v>
      </c>
      <c r="G84" s="338">
        <v>71.8</v>
      </c>
      <c r="H84" s="189">
        <v>3588</v>
      </c>
      <c r="I84" s="189" t="s">
        <v>123</v>
      </c>
      <c r="J84" s="190">
        <v>1</v>
      </c>
      <c r="K84" s="189" t="s">
        <v>557</v>
      </c>
      <c r="L84" s="317" t="s">
        <v>205</v>
      </c>
      <c r="M84" s="229">
        <v>62.76</v>
      </c>
      <c r="N84" s="279" t="s">
        <v>593</v>
      </c>
      <c r="O84" s="324">
        <v>54.17</v>
      </c>
      <c r="P84" s="328" t="s">
        <v>415</v>
      </c>
      <c r="Q84" s="220"/>
      <c r="T84" s="5">
        <f t="shared" si="15"/>
        <v>0.5</v>
      </c>
      <c r="U84" s="157">
        <f t="shared" si="14"/>
        <v>6.25</v>
      </c>
    </row>
    <row r="85" spans="1:22" ht="12" customHeight="1" x14ac:dyDescent="0.25">
      <c r="B85" s="184" t="s">
        <v>132</v>
      </c>
      <c r="C85" s="184"/>
      <c r="D85" s="336"/>
      <c r="E85" s="65"/>
      <c r="F85" s="322"/>
      <c r="G85" s="339"/>
      <c r="H85" s="223">
        <v>3495</v>
      </c>
      <c r="I85" s="223" t="s">
        <v>123</v>
      </c>
      <c r="J85" s="225">
        <v>4</v>
      </c>
      <c r="K85" s="223" t="s">
        <v>177</v>
      </c>
      <c r="L85" s="318"/>
      <c r="M85" s="226">
        <f>100-M84</f>
        <v>37.24</v>
      </c>
      <c r="N85" s="237" t="s">
        <v>560</v>
      </c>
      <c r="O85" s="325"/>
      <c r="P85" s="329"/>
      <c r="Q85" s="235"/>
    </row>
    <row r="86" spans="1:22" ht="12" customHeight="1" x14ac:dyDescent="0.25">
      <c r="B86" s="183" t="s">
        <v>153</v>
      </c>
      <c r="C86" s="183"/>
      <c r="D86" s="336">
        <v>2</v>
      </c>
      <c r="E86" s="65" t="s">
        <v>183</v>
      </c>
      <c r="F86" s="322">
        <f>ABS(H86-H87)</f>
        <v>108</v>
      </c>
      <c r="G86" s="371">
        <v>69.5</v>
      </c>
      <c r="H86" s="221">
        <v>3404</v>
      </c>
      <c r="I86" s="221" t="s">
        <v>123</v>
      </c>
      <c r="J86" s="222">
        <v>2</v>
      </c>
      <c r="K86" s="221" t="s">
        <v>323</v>
      </c>
      <c r="L86" s="318" t="s">
        <v>205</v>
      </c>
      <c r="M86" s="198">
        <v>35.270000000000003</v>
      </c>
      <c r="N86" s="234" t="s">
        <v>561</v>
      </c>
      <c r="O86" s="330">
        <v>55.56</v>
      </c>
      <c r="P86" s="348" t="s">
        <v>415</v>
      </c>
      <c r="Q86" s="235"/>
    </row>
    <row r="87" spans="1:22" ht="12" customHeight="1" x14ac:dyDescent="0.25">
      <c r="B87" s="191" t="s">
        <v>133</v>
      </c>
      <c r="C87" s="191"/>
      <c r="D87" s="337"/>
      <c r="E87" s="66" t="s">
        <v>183</v>
      </c>
      <c r="F87" s="358"/>
      <c r="G87" s="364"/>
      <c r="H87" s="188">
        <v>3512</v>
      </c>
      <c r="I87" s="188" t="s">
        <v>123</v>
      </c>
      <c r="J87" s="191">
        <v>3</v>
      </c>
      <c r="K87" s="188" t="s">
        <v>559</v>
      </c>
      <c r="L87" s="359"/>
      <c r="M87" s="199">
        <f>100-M86</f>
        <v>64.72999999999999</v>
      </c>
      <c r="N87" s="236" t="s">
        <v>563</v>
      </c>
      <c r="O87" s="352"/>
      <c r="P87" s="349"/>
    </row>
    <row r="88" spans="1:22" ht="12" customHeight="1" x14ac:dyDescent="0.25">
      <c r="F88" s="101"/>
      <c r="N88" s="69"/>
      <c r="P88" s="182"/>
    </row>
    <row r="89" spans="1:22" ht="12" customHeight="1" x14ac:dyDescent="0.25">
      <c r="A89" s="122"/>
      <c r="B89" s="123"/>
      <c r="C89" s="123"/>
      <c r="D89" s="124"/>
      <c r="E89" s="123"/>
      <c r="F89" s="123"/>
      <c r="G89" s="125"/>
      <c r="H89" s="123"/>
      <c r="I89" s="123"/>
      <c r="J89" s="124"/>
      <c r="K89" s="123"/>
      <c r="L89" s="126"/>
      <c r="M89" s="232"/>
      <c r="N89" s="123"/>
      <c r="O89" s="197"/>
      <c r="P89" s="348"/>
      <c r="Q89" s="217"/>
      <c r="R89" s="122"/>
    </row>
    <row r="90" spans="1:22" ht="12" customHeight="1" x14ac:dyDescent="0.25">
      <c r="B90" s="79"/>
      <c r="C90" s="79"/>
      <c r="D90" s="80"/>
      <c r="E90" s="79"/>
      <c r="F90" s="79"/>
      <c r="G90" s="81"/>
      <c r="H90" s="79"/>
      <c r="I90" s="79"/>
      <c r="J90" s="80"/>
      <c r="K90" s="79"/>
      <c r="M90" s="231"/>
      <c r="N90" s="79"/>
      <c r="P90" s="353"/>
    </row>
    <row r="91" spans="1:22" s="48" customFormat="1" ht="12" customHeight="1" x14ac:dyDescent="0.25">
      <c r="B91" s="365" t="s">
        <v>146</v>
      </c>
      <c r="C91" s="206"/>
      <c r="D91" s="365" t="s">
        <v>0</v>
      </c>
      <c r="E91" s="366" t="s">
        <v>182</v>
      </c>
      <c r="F91" s="204" t="s">
        <v>173</v>
      </c>
      <c r="G91" s="368" t="s">
        <v>213</v>
      </c>
      <c r="H91" s="344" t="s">
        <v>173</v>
      </c>
      <c r="I91" s="366" t="s">
        <v>120</v>
      </c>
      <c r="J91" s="334" t="s">
        <v>172</v>
      </c>
      <c r="K91" s="360" t="s">
        <v>595</v>
      </c>
      <c r="L91" s="119"/>
      <c r="M91" s="354" t="s">
        <v>213</v>
      </c>
      <c r="N91" s="344" t="s">
        <v>562</v>
      </c>
      <c r="O91" s="362" t="s">
        <v>212</v>
      </c>
      <c r="P91" s="342" t="s">
        <v>594</v>
      </c>
      <c r="Q91" s="168"/>
      <c r="T91" s="153"/>
      <c r="U91" s="153"/>
      <c r="V91" s="153"/>
    </row>
    <row r="92" spans="1:22" s="3" customFormat="1" ht="12" customHeight="1" x14ac:dyDescent="0.25">
      <c r="B92" s="345"/>
      <c r="C92" s="205"/>
      <c r="D92" s="345"/>
      <c r="E92" s="367"/>
      <c r="F92" s="70" t="s">
        <v>186</v>
      </c>
      <c r="G92" s="369"/>
      <c r="H92" s="345"/>
      <c r="I92" s="367"/>
      <c r="J92" s="335"/>
      <c r="K92" s="361"/>
      <c r="L92" s="120"/>
      <c r="M92" s="355"/>
      <c r="N92" s="345"/>
      <c r="O92" s="363"/>
      <c r="P92" s="343"/>
      <c r="Q92" s="168"/>
      <c r="T92" s="127"/>
      <c r="U92" s="127"/>
      <c r="V92" s="127"/>
    </row>
    <row r="93" spans="1:22" s="3" customFormat="1" ht="12" customHeight="1" x14ac:dyDescent="0.25">
      <c r="B93" s="253" t="s">
        <v>131</v>
      </c>
      <c r="C93" s="239"/>
      <c r="D93" s="319">
        <v>1</v>
      </c>
      <c r="E93" s="67" t="s">
        <v>183</v>
      </c>
      <c r="F93" s="321">
        <f>ABS(H93-H94)</f>
        <v>76</v>
      </c>
      <c r="G93" s="244"/>
      <c r="H93" s="243">
        <v>3588</v>
      </c>
      <c r="I93" s="243" t="s">
        <v>123</v>
      </c>
      <c r="J93" s="241">
        <v>1</v>
      </c>
      <c r="K93" s="243" t="s">
        <v>557</v>
      </c>
      <c r="L93" s="317" t="s">
        <v>205</v>
      </c>
      <c r="M93" s="240">
        <v>60.49</v>
      </c>
      <c r="N93" s="323" t="s">
        <v>564</v>
      </c>
      <c r="O93" s="324">
        <v>56.25</v>
      </c>
      <c r="P93" s="326" t="s">
        <v>414</v>
      </c>
      <c r="Q93" s="168"/>
      <c r="T93" s="127"/>
      <c r="U93" s="127"/>
      <c r="V93" s="127"/>
    </row>
    <row r="94" spans="1:22" s="3" customFormat="1" ht="12" customHeight="1" x14ac:dyDescent="0.25">
      <c r="B94" s="249" t="s">
        <v>133</v>
      </c>
      <c r="C94" s="247"/>
      <c r="D94" s="320"/>
      <c r="E94" s="67" t="s">
        <v>183</v>
      </c>
      <c r="F94" s="322"/>
      <c r="G94" s="248"/>
      <c r="H94" s="238">
        <v>3512</v>
      </c>
      <c r="I94" s="238" t="s">
        <v>123</v>
      </c>
      <c r="J94" s="242">
        <v>3</v>
      </c>
      <c r="K94" s="238" t="s">
        <v>386</v>
      </c>
      <c r="L94" s="318"/>
      <c r="M94" s="245">
        <f>100-M93</f>
        <v>39.51</v>
      </c>
      <c r="N94" s="321"/>
      <c r="O94" s="325"/>
      <c r="P94" s="327"/>
      <c r="Q94" s="168"/>
      <c r="T94" s="127"/>
      <c r="U94" s="127"/>
      <c r="V94" s="127"/>
    </row>
    <row r="95" spans="1:22" s="6" customFormat="1" ht="12" customHeight="1" x14ac:dyDescent="0.25">
      <c r="B95" s="243" t="s">
        <v>132</v>
      </c>
      <c r="C95" s="243"/>
      <c r="D95" s="320">
        <v>2</v>
      </c>
      <c r="E95" s="67"/>
      <c r="F95" s="321">
        <f>ABS(H95-H96)</f>
        <v>91</v>
      </c>
      <c r="G95" s="339">
        <v>53.9</v>
      </c>
      <c r="H95" s="243">
        <v>3495</v>
      </c>
      <c r="I95" s="243" t="s">
        <v>123</v>
      </c>
      <c r="J95" s="241">
        <v>4</v>
      </c>
      <c r="K95" s="243" t="s">
        <v>565</v>
      </c>
      <c r="L95" s="318" t="s">
        <v>205</v>
      </c>
      <c r="M95" s="246">
        <v>62.49</v>
      </c>
      <c r="N95" s="250" t="s">
        <v>566</v>
      </c>
      <c r="O95" s="325">
        <v>56.25</v>
      </c>
      <c r="P95" s="328" t="s">
        <v>415</v>
      </c>
      <c r="Q95" s="75"/>
      <c r="R95" s="252"/>
      <c r="T95" s="5"/>
      <c r="U95" s="5"/>
      <c r="V95" s="5"/>
    </row>
    <row r="96" spans="1:22" s="6" customFormat="1" ht="12" customHeight="1" x14ac:dyDescent="0.25">
      <c r="B96" s="191" t="s">
        <v>153</v>
      </c>
      <c r="C96" s="191"/>
      <c r="D96" s="337"/>
      <c r="E96" s="66" t="s">
        <v>183</v>
      </c>
      <c r="F96" s="358"/>
      <c r="G96" s="364"/>
      <c r="H96" s="188">
        <v>3404</v>
      </c>
      <c r="I96" s="188" t="s">
        <v>123</v>
      </c>
      <c r="J96" s="191">
        <v>2</v>
      </c>
      <c r="K96" s="188" t="s">
        <v>323</v>
      </c>
      <c r="L96" s="359"/>
      <c r="M96" s="199">
        <f>100-M95</f>
        <v>37.51</v>
      </c>
      <c r="N96" s="251" t="s">
        <v>567</v>
      </c>
      <c r="O96" s="352"/>
      <c r="P96" s="349"/>
      <c r="Q96" s="75"/>
      <c r="T96" s="5"/>
      <c r="U96" s="5"/>
      <c r="V96" s="5"/>
    </row>
    <row r="97" spans="2:22" x14ac:dyDescent="0.25">
      <c r="P97" s="328"/>
    </row>
    <row r="98" spans="2:22" s="6" customFormat="1" ht="12" x14ac:dyDescent="0.25">
      <c r="B98" s="5"/>
      <c r="C98" s="5"/>
      <c r="D98" s="4"/>
      <c r="E98" s="5"/>
      <c r="F98" s="61"/>
      <c r="G98" s="75"/>
      <c r="H98" s="5"/>
      <c r="I98" s="5"/>
      <c r="J98" s="4"/>
      <c r="K98" s="5"/>
      <c r="L98" s="121"/>
      <c r="M98" s="233"/>
      <c r="N98" s="58"/>
      <c r="O98" s="194"/>
      <c r="P98" s="329"/>
      <c r="Q98" s="75"/>
      <c r="T98" s="5"/>
      <c r="U98" s="5"/>
      <c r="V98" s="5"/>
    </row>
    <row r="99" spans="2:22" x14ac:dyDescent="0.25">
      <c r="P99" s="329"/>
    </row>
    <row r="100" spans="2:22" x14ac:dyDescent="0.25">
      <c r="P100" s="329"/>
    </row>
    <row r="101" spans="2:22" x14ac:dyDescent="0.25">
      <c r="P101" s="329"/>
    </row>
    <row r="102" spans="2:22" x14ac:dyDescent="0.25">
      <c r="P102" s="329"/>
    </row>
    <row r="103" spans="2:22" x14ac:dyDescent="0.25">
      <c r="P103" s="329"/>
    </row>
    <row r="104" spans="2:22" x14ac:dyDescent="0.25">
      <c r="P104" s="349"/>
    </row>
  </sheetData>
  <sortState xmlns:xlrd2="http://schemas.microsoft.com/office/spreadsheetml/2017/richdata2" ref="E51:S82">
    <sortCondition ref="K51:K82"/>
  </sortState>
  <mergeCells count="292">
    <mergeCell ref="L25:L26"/>
    <mergeCell ref="D27:D28"/>
    <mergeCell ref="D29:D30"/>
    <mergeCell ref="O64:O65"/>
    <mergeCell ref="L50:L51"/>
    <mergeCell ref="L52:L53"/>
    <mergeCell ref="L54:L55"/>
    <mergeCell ref="L64:L65"/>
    <mergeCell ref="L27:L28"/>
    <mergeCell ref="L39:L40"/>
    <mergeCell ref="L41:L42"/>
    <mergeCell ref="L29:L30"/>
    <mergeCell ref="L31:L32"/>
    <mergeCell ref="L56:L57"/>
    <mergeCell ref="L58:L59"/>
    <mergeCell ref="N37:N38"/>
    <mergeCell ref="O48:O49"/>
    <mergeCell ref="L43:L44"/>
    <mergeCell ref="O52:O53"/>
    <mergeCell ref="N48:N49"/>
    <mergeCell ref="J48:J49"/>
    <mergeCell ref="D43:D44"/>
    <mergeCell ref="D48:D49"/>
    <mergeCell ref="E48:E49"/>
    <mergeCell ref="I48:I49"/>
    <mergeCell ref="H48:H49"/>
    <mergeCell ref="G43:G44"/>
    <mergeCell ref="G29:G30"/>
    <mergeCell ref="K82:K83"/>
    <mergeCell ref="O9:O10"/>
    <mergeCell ref="O11:O12"/>
    <mergeCell ref="O13:O14"/>
    <mergeCell ref="O15:O16"/>
    <mergeCell ref="O17:O18"/>
    <mergeCell ref="O19:O20"/>
    <mergeCell ref="O23:O24"/>
    <mergeCell ref="N25:N26"/>
    <mergeCell ref="N31:N32"/>
    <mergeCell ref="O25:O26"/>
    <mergeCell ref="O27:O28"/>
    <mergeCell ref="O29:O30"/>
    <mergeCell ref="O31:O32"/>
    <mergeCell ref="N27:N28"/>
    <mergeCell ref="N29:N30"/>
    <mergeCell ref="O21:O22"/>
    <mergeCell ref="M9:M10"/>
    <mergeCell ref="L23:L24"/>
    <mergeCell ref="N19:N20"/>
    <mergeCell ref="L13:L14"/>
    <mergeCell ref="L15:L16"/>
    <mergeCell ref="N13:N14"/>
    <mergeCell ref="N11:N12"/>
    <mergeCell ref="L11:L12"/>
    <mergeCell ref="N23:N24"/>
    <mergeCell ref="L19:L20"/>
    <mergeCell ref="N9:N10"/>
    <mergeCell ref="L21:L22"/>
    <mergeCell ref="N21:N22"/>
    <mergeCell ref="L9:L10"/>
    <mergeCell ref="N15:N16"/>
    <mergeCell ref="N17:N18"/>
    <mergeCell ref="L17:L18"/>
    <mergeCell ref="J9:J10"/>
    <mergeCell ref="H9:H10"/>
    <mergeCell ref="G9:G10"/>
    <mergeCell ref="G11:G12"/>
    <mergeCell ref="K9:K10"/>
    <mergeCell ref="B9:B10"/>
    <mergeCell ref="B48:B49"/>
    <mergeCell ref="F25:F26"/>
    <mergeCell ref="F27:F28"/>
    <mergeCell ref="F29:F30"/>
    <mergeCell ref="F41:F42"/>
    <mergeCell ref="F43:F44"/>
    <mergeCell ref="F31:F32"/>
    <mergeCell ref="F33:F34"/>
    <mergeCell ref="F35:F36"/>
    <mergeCell ref="F37:F38"/>
    <mergeCell ref="F39:F40"/>
    <mergeCell ref="F11:F12"/>
    <mergeCell ref="F13:F14"/>
    <mergeCell ref="F15:F16"/>
    <mergeCell ref="F17:F18"/>
    <mergeCell ref="D9:D10"/>
    <mergeCell ref="E9:E10"/>
    <mergeCell ref="F23:F24"/>
    <mergeCell ref="I9:I10"/>
    <mergeCell ref="D13:D14"/>
    <mergeCell ref="D15:D16"/>
    <mergeCell ref="D17:D18"/>
    <mergeCell ref="D19:D20"/>
    <mergeCell ref="D31:D32"/>
    <mergeCell ref="D33:D34"/>
    <mergeCell ref="D35:D36"/>
    <mergeCell ref="D37:D38"/>
    <mergeCell ref="G23:G24"/>
    <mergeCell ref="D11:D12"/>
    <mergeCell ref="G31:G32"/>
    <mergeCell ref="G33:G34"/>
    <mergeCell ref="G35:G36"/>
    <mergeCell ref="G37:G38"/>
    <mergeCell ref="G13:G14"/>
    <mergeCell ref="D23:D24"/>
    <mergeCell ref="D25:D26"/>
    <mergeCell ref="F19:F20"/>
    <mergeCell ref="D21:D22"/>
    <mergeCell ref="F21:F22"/>
    <mergeCell ref="G21:G22"/>
    <mergeCell ref="G25:G26"/>
    <mergeCell ref="G27:G28"/>
    <mergeCell ref="G15:G16"/>
    <mergeCell ref="I69:I70"/>
    <mergeCell ref="J69:J70"/>
    <mergeCell ref="D73:D74"/>
    <mergeCell ref="F73:F74"/>
    <mergeCell ref="G73:G74"/>
    <mergeCell ref="F75:F76"/>
    <mergeCell ref="G75:G76"/>
    <mergeCell ref="F86:F87"/>
    <mergeCell ref="F54:F55"/>
    <mergeCell ref="D56:D57"/>
    <mergeCell ref="D58:D59"/>
    <mergeCell ref="F56:F57"/>
    <mergeCell ref="D75:D76"/>
    <mergeCell ref="G48:G49"/>
    <mergeCell ref="F50:F51"/>
    <mergeCell ref="G41:G42"/>
    <mergeCell ref="D41:D42"/>
    <mergeCell ref="G39:G40"/>
    <mergeCell ref="D39:D40"/>
    <mergeCell ref="G17:G18"/>
    <mergeCell ref="G19:G20"/>
    <mergeCell ref="D82:D83"/>
    <mergeCell ref="E82:E83"/>
    <mergeCell ref="M82:M83"/>
    <mergeCell ref="N82:N83"/>
    <mergeCell ref="O82:O83"/>
    <mergeCell ref="O77:O78"/>
    <mergeCell ref="G54:G55"/>
    <mergeCell ref="G64:G65"/>
    <mergeCell ref="G86:G87"/>
    <mergeCell ref="D71:D72"/>
    <mergeCell ref="F71:F72"/>
    <mergeCell ref="G71:G72"/>
    <mergeCell ref="D62:D63"/>
    <mergeCell ref="F60:F61"/>
    <mergeCell ref="F62:F63"/>
    <mergeCell ref="D60:D61"/>
    <mergeCell ref="F64:F65"/>
    <mergeCell ref="G82:G83"/>
    <mergeCell ref="D69:D70"/>
    <mergeCell ref="E69:E70"/>
    <mergeCell ref="G69:G70"/>
    <mergeCell ref="L71:L72"/>
    <mergeCell ref="B91:B92"/>
    <mergeCell ref="D91:D92"/>
    <mergeCell ref="E91:E92"/>
    <mergeCell ref="G91:G92"/>
    <mergeCell ref="B69:B70"/>
    <mergeCell ref="B82:B83"/>
    <mergeCell ref="J82:J83"/>
    <mergeCell ref="L82:L83"/>
    <mergeCell ref="L86:L87"/>
    <mergeCell ref="L77:L78"/>
    <mergeCell ref="H91:H92"/>
    <mergeCell ref="I91:I92"/>
    <mergeCell ref="H82:H83"/>
    <mergeCell ref="I82:I83"/>
    <mergeCell ref="D95:D96"/>
    <mergeCell ref="F95:F96"/>
    <mergeCell ref="G95:G96"/>
    <mergeCell ref="D77:D78"/>
    <mergeCell ref="F77:F78"/>
    <mergeCell ref="D84:D85"/>
    <mergeCell ref="F84:F85"/>
    <mergeCell ref="G84:G85"/>
    <mergeCell ref="D86:D87"/>
    <mergeCell ref="L95:L96"/>
    <mergeCell ref="O95:O96"/>
    <mergeCell ref="N33:N34"/>
    <mergeCell ref="O33:O34"/>
    <mergeCell ref="O35:O36"/>
    <mergeCell ref="K91:K92"/>
    <mergeCell ref="N91:N92"/>
    <mergeCell ref="O91:O92"/>
    <mergeCell ref="L33:L34"/>
    <mergeCell ref="L35:L36"/>
    <mergeCell ref="L37:L38"/>
    <mergeCell ref="N35:N36"/>
    <mergeCell ref="N39:N40"/>
    <mergeCell ref="N41:N42"/>
    <mergeCell ref="N43:N44"/>
    <mergeCell ref="N54:N55"/>
    <mergeCell ref="N64:N65"/>
    <mergeCell ref="O50:O51"/>
    <mergeCell ref="N60:N61"/>
    <mergeCell ref="N62:N63"/>
    <mergeCell ref="N50:N51"/>
    <mergeCell ref="O54:O55"/>
    <mergeCell ref="M48:M49"/>
    <mergeCell ref="L73:L74"/>
    <mergeCell ref="M91:M92"/>
    <mergeCell ref="P11:P12"/>
    <mergeCell ref="P13:P14"/>
    <mergeCell ref="P15:P16"/>
    <mergeCell ref="P17:P18"/>
    <mergeCell ref="P19:P20"/>
    <mergeCell ref="P23:P24"/>
    <mergeCell ref="P25:P26"/>
    <mergeCell ref="P27:P28"/>
    <mergeCell ref="P29:P30"/>
    <mergeCell ref="P21:P22"/>
    <mergeCell ref="M69:M70"/>
    <mergeCell ref="N69:N70"/>
    <mergeCell ref="O69:O70"/>
    <mergeCell ref="O60:O61"/>
    <mergeCell ref="O62:O63"/>
    <mergeCell ref="P86:P87"/>
    <mergeCell ref="P77:P78"/>
    <mergeCell ref="N73:N74"/>
    <mergeCell ref="O73:O74"/>
    <mergeCell ref="N75:N76"/>
    <mergeCell ref="O75:O76"/>
    <mergeCell ref="O86:O87"/>
    <mergeCell ref="N77:N78"/>
    <mergeCell ref="P97:P98"/>
    <mergeCell ref="P99:P100"/>
    <mergeCell ref="P101:P102"/>
    <mergeCell ref="P103:P104"/>
    <mergeCell ref="P52:P53"/>
    <mergeCell ref="P54:P55"/>
    <mergeCell ref="P56:P57"/>
    <mergeCell ref="P58:P59"/>
    <mergeCell ref="P60:P61"/>
    <mergeCell ref="P62:P63"/>
    <mergeCell ref="P64:P65"/>
    <mergeCell ref="P66:P68"/>
    <mergeCell ref="P89:P90"/>
    <mergeCell ref="P71:P72"/>
    <mergeCell ref="P84:P85"/>
    <mergeCell ref="P91:P92"/>
    <mergeCell ref="P95:P96"/>
    <mergeCell ref="P75:P76"/>
    <mergeCell ref="P73:P74"/>
    <mergeCell ref="G52:G53"/>
    <mergeCell ref="P9:P10"/>
    <mergeCell ref="P48:P49"/>
    <mergeCell ref="P69:P70"/>
    <mergeCell ref="P82:P83"/>
    <mergeCell ref="H69:H70"/>
    <mergeCell ref="K48:K49"/>
    <mergeCell ref="L48:L49"/>
    <mergeCell ref="P31:P32"/>
    <mergeCell ref="P33:P34"/>
    <mergeCell ref="P35:P36"/>
    <mergeCell ref="P37:P38"/>
    <mergeCell ref="P39:P40"/>
    <mergeCell ref="P41:P42"/>
    <mergeCell ref="P43:P44"/>
    <mergeCell ref="O37:O38"/>
    <mergeCell ref="O39:O40"/>
    <mergeCell ref="O41:O42"/>
    <mergeCell ref="O43:O44"/>
    <mergeCell ref="K69:K70"/>
    <mergeCell ref="L69:L70"/>
    <mergeCell ref="L75:L76"/>
    <mergeCell ref="L60:L61"/>
    <mergeCell ref="L62:L63"/>
    <mergeCell ref="L93:L94"/>
    <mergeCell ref="D93:D94"/>
    <mergeCell ref="F93:F94"/>
    <mergeCell ref="N93:N94"/>
    <mergeCell ref="O93:O94"/>
    <mergeCell ref="P93:P94"/>
    <mergeCell ref="P50:P51"/>
    <mergeCell ref="N52:N53"/>
    <mergeCell ref="N56:N57"/>
    <mergeCell ref="N58:N59"/>
    <mergeCell ref="O56:O57"/>
    <mergeCell ref="O58:O59"/>
    <mergeCell ref="N71:N72"/>
    <mergeCell ref="O71:O72"/>
    <mergeCell ref="L84:L85"/>
    <mergeCell ref="O84:O85"/>
    <mergeCell ref="J91:J92"/>
    <mergeCell ref="D54:D55"/>
    <mergeCell ref="D64:D65"/>
    <mergeCell ref="D52:D53"/>
    <mergeCell ref="D50:D51"/>
    <mergeCell ref="G50:G51"/>
    <mergeCell ref="F58:F59"/>
    <mergeCell ref="F52:F5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5"/>
  <sheetViews>
    <sheetView zoomScale="178" zoomScaleNormal="178" workbookViewId="0"/>
  </sheetViews>
  <sheetFormatPr defaultRowHeight="15" x14ac:dyDescent="0.25"/>
  <cols>
    <col min="1" max="1" width="1.7109375" style="8" customWidth="1"/>
    <col min="2" max="2" width="3.7109375" style="8" customWidth="1"/>
    <col min="3" max="3" width="4.7109375" style="8" customWidth="1"/>
    <col min="4" max="4" width="6.28515625" style="8" customWidth="1"/>
    <col min="5" max="5" width="3.28515625" style="8" customWidth="1"/>
    <col min="6" max="6" width="0.42578125" style="152" customWidth="1"/>
    <col min="7" max="7" width="4.7109375" style="8" customWidth="1"/>
    <col min="8" max="8" width="6.28515625" style="8" customWidth="1"/>
    <col min="9" max="9" width="3.7109375" style="8" customWidth="1"/>
    <col min="10" max="10" width="4.7109375" style="8" customWidth="1"/>
    <col min="11" max="11" width="6.28515625" style="8" customWidth="1"/>
    <col min="12" max="12" width="3.28515625" style="8" customWidth="1"/>
    <col min="13" max="13" width="0.42578125" style="152" customWidth="1"/>
    <col min="14" max="14" width="4.7109375" style="8" customWidth="1"/>
    <col min="15" max="15" width="6.28515625" style="8" customWidth="1"/>
    <col min="16" max="16" width="3.7109375" style="8" customWidth="1"/>
    <col min="17" max="17" width="4.7109375" style="8" customWidth="1"/>
    <col min="18" max="18" width="6.28515625" style="8" customWidth="1"/>
    <col min="19" max="19" width="3.28515625" style="8" customWidth="1"/>
    <col min="20" max="20" width="0.42578125" style="152" customWidth="1"/>
    <col min="21" max="21" width="4.7109375" style="8" customWidth="1"/>
    <col min="22" max="22" width="6.28515625" style="8" customWidth="1"/>
    <col min="23" max="23" width="3.7109375" style="8" customWidth="1"/>
    <col min="24" max="24" width="3.7109375" style="49" customWidth="1"/>
    <col min="25" max="25" width="3.7109375" style="8" customWidth="1"/>
    <col min="26" max="16384" width="9.140625" style="8"/>
  </cols>
  <sheetData>
    <row r="1" spans="1:25" ht="18.75" x14ac:dyDescent="0.3">
      <c r="A1" s="399" t="s">
        <v>606</v>
      </c>
    </row>
    <row r="4" spans="1:25" s="105" customFormat="1" ht="11.1" customHeight="1" x14ac:dyDescent="0.2">
      <c r="B4" s="106"/>
      <c r="C4" s="312" t="s">
        <v>5</v>
      </c>
      <c r="D4" s="312"/>
      <c r="E4" s="312"/>
      <c r="F4" s="312"/>
      <c r="G4" s="312"/>
      <c r="H4" s="312"/>
      <c r="I4" s="312"/>
      <c r="J4" s="305" t="s">
        <v>129</v>
      </c>
      <c r="K4" s="306"/>
      <c r="L4" s="306"/>
      <c r="M4" s="306"/>
      <c r="N4" s="306"/>
      <c r="O4" s="306"/>
      <c r="P4" s="307"/>
      <c r="Q4" s="311" t="s">
        <v>6</v>
      </c>
      <c r="R4" s="312"/>
      <c r="S4" s="312"/>
      <c r="T4" s="312"/>
      <c r="U4" s="312"/>
      <c r="V4" s="312"/>
      <c r="W4" s="313"/>
      <c r="X4" s="146"/>
    </row>
    <row r="5" spans="1:25" s="105" customFormat="1" ht="11.1" customHeight="1" x14ac:dyDescent="0.2">
      <c r="B5" s="302" t="s">
        <v>440</v>
      </c>
      <c r="C5" s="304" t="s">
        <v>167</v>
      </c>
      <c r="D5" s="304"/>
      <c r="E5" s="304"/>
      <c r="F5" s="147"/>
      <c r="G5" s="304" t="s">
        <v>168</v>
      </c>
      <c r="H5" s="304"/>
      <c r="I5" s="308"/>
      <c r="J5" s="309" t="s">
        <v>167</v>
      </c>
      <c r="K5" s="310"/>
      <c r="L5" s="310"/>
      <c r="M5" s="149"/>
      <c r="N5" s="304" t="s">
        <v>168</v>
      </c>
      <c r="O5" s="304"/>
      <c r="P5" s="308"/>
      <c r="Q5" s="309" t="s">
        <v>167</v>
      </c>
      <c r="R5" s="310"/>
      <c r="S5" s="310"/>
      <c r="T5" s="149"/>
      <c r="U5" s="304" t="s">
        <v>168</v>
      </c>
      <c r="V5" s="304"/>
      <c r="W5" s="304"/>
      <c r="X5" s="146"/>
    </row>
    <row r="6" spans="1:25" s="105" customFormat="1" ht="11.1" customHeight="1" x14ac:dyDescent="0.2">
      <c r="B6" s="303"/>
      <c r="C6" s="314" t="s">
        <v>1</v>
      </c>
      <c r="D6" s="315"/>
      <c r="E6" s="147" t="s">
        <v>174</v>
      </c>
      <c r="F6" s="151"/>
      <c r="G6" s="314" t="s">
        <v>1</v>
      </c>
      <c r="H6" s="315"/>
      <c r="I6" s="148" t="s">
        <v>174</v>
      </c>
      <c r="J6" s="316" t="s">
        <v>1</v>
      </c>
      <c r="K6" s="315"/>
      <c r="L6" s="147" t="s">
        <v>174</v>
      </c>
      <c r="M6" s="151"/>
      <c r="N6" s="314" t="s">
        <v>1</v>
      </c>
      <c r="O6" s="315"/>
      <c r="P6" s="150" t="s">
        <v>174</v>
      </c>
      <c r="Q6" s="316" t="s">
        <v>1</v>
      </c>
      <c r="R6" s="315"/>
      <c r="S6" s="147" t="s">
        <v>174</v>
      </c>
      <c r="T6" s="151"/>
      <c r="U6" s="314" t="s">
        <v>1</v>
      </c>
      <c r="V6" s="315"/>
      <c r="W6" s="147" t="s">
        <v>174</v>
      </c>
      <c r="X6" s="146"/>
    </row>
    <row r="7" spans="1:25" s="108" customFormat="1" ht="2.1" customHeight="1" x14ac:dyDescent="0.2">
      <c r="B7" s="50"/>
      <c r="C7" s="50"/>
      <c r="D7" s="50"/>
      <c r="E7" s="50"/>
      <c r="F7" s="50"/>
      <c r="G7" s="50"/>
      <c r="H7" s="50"/>
      <c r="I7" s="109"/>
      <c r="J7" s="110"/>
      <c r="K7" s="50"/>
      <c r="L7" s="50"/>
      <c r="M7" s="50"/>
      <c r="N7" s="50"/>
      <c r="O7" s="50"/>
      <c r="P7" s="111"/>
      <c r="Q7" s="110"/>
      <c r="R7" s="50"/>
      <c r="S7" s="54"/>
      <c r="T7" s="54"/>
      <c r="U7" s="50"/>
      <c r="V7" s="50"/>
      <c r="W7" s="50"/>
      <c r="X7" s="63"/>
    </row>
    <row r="8" spans="1:25" s="108" customFormat="1" ht="11.1" customHeight="1" x14ac:dyDescent="0.2">
      <c r="B8" s="107">
        <v>1</v>
      </c>
      <c r="C8" s="180" t="s">
        <v>434</v>
      </c>
      <c r="D8" s="50" t="s">
        <v>393</v>
      </c>
      <c r="E8" s="50">
        <v>36</v>
      </c>
      <c r="F8" s="50"/>
      <c r="G8" s="64" t="s">
        <v>435</v>
      </c>
      <c r="H8" s="50" t="s">
        <v>334</v>
      </c>
      <c r="I8" s="109">
        <v>128</v>
      </c>
      <c r="J8" s="181" t="s">
        <v>436</v>
      </c>
      <c r="K8" s="50" t="s">
        <v>432</v>
      </c>
      <c r="L8" s="50">
        <v>17</v>
      </c>
      <c r="M8" s="50"/>
      <c r="N8" s="64" t="s">
        <v>437</v>
      </c>
      <c r="O8" s="50" t="s">
        <v>335</v>
      </c>
      <c r="P8" s="111">
        <v>127</v>
      </c>
      <c r="Q8" s="181" t="s">
        <v>438</v>
      </c>
      <c r="R8" s="50" t="s">
        <v>394</v>
      </c>
      <c r="S8" s="50">
        <v>45</v>
      </c>
      <c r="T8" s="50"/>
      <c r="U8" s="64" t="s">
        <v>439</v>
      </c>
      <c r="V8" s="50" t="s">
        <v>433</v>
      </c>
      <c r="W8" s="50">
        <v>203</v>
      </c>
      <c r="X8" s="63" t="s">
        <v>169</v>
      </c>
      <c r="Y8" s="63"/>
    </row>
    <row r="9" spans="1:25" s="108" customFormat="1" ht="11.1" customHeight="1" x14ac:dyDescent="0.2">
      <c r="B9" s="107">
        <v>2</v>
      </c>
      <c r="C9" s="64" t="s">
        <v>524</v>
      </c>
      <c r="D9" s="50" t="s">
        <v>525</v>
      </c>
      <c r="E9" s="50">
        <v>48</v>
      </c>
      <c r="F9" s="50"/>
      <c r="G9" s="64" t="s">
        <v>526</v>
      </c>
      <c r="H9" s="50" t="s">
        <v>527</v>
      </c>
      <c r="I9" s="109">
        <v>108</v>
      </c>
      <c r="J9" s="181" t="s">
        <v>453</v>
      </c>
      <c r="K9" s="50" t="s">
        <v>448</v>
      </c>
      <c r="L9" s="50">
        <v>16</v>
      </c>
      <c r="M9" s="50"/>
      <c r="N9" s="64" t="s">
        <v>452</v>
      </c>
      <c r="O9" s="50" t="s">
        <v>451</v>
      </c>
      <c r="P9" s="111">
        <v>170</v>
      </c>
      <c r="Q9" s="181" t="s">
        <v>523</v>
      </c>
      <c r="R9" s="50" t="s">
        <v>522</v>
      </c>
      <c r="S9" s="50">
        <v>56</v>
      </c>
      <c r="T9" s="50"/>
      <c r="U9" s="64" t="s">
        <v>463</v>
      </c>
      <c r="V9" s="50" t="s">
        <v>454</v>
      </c>
      <c r="W9" s="50">
        <v>118</v>
      </c>
      <c r="X9" s="63" t="s">
        <v>169</v>
      </c>
      <c r="Y9" s="63"/>
    </row>
    <row r="10" spans="1:25" s="108" customFormat="1" ht="11.1" customHeight="1" x14ac:dyDescent="0.2">
      <c r="B10" s="107" t="s">
        <v>520</v>
      </c>
      <c r="C10" s="64" t="s">
        <v>548</v>
      </c>
      <c r="D10" s="50" t="s">
        <v>533</v>
      </c>
      <c r="E10" s="50">
        <v>32</v>
      </c>
      <c r="F10" s="50"/>
      <c r="G10" s="64" t="s">
        <v>550</v>
      </c>
      <c r="H10" s="50" t="s">
        <v>549</v>
      </c>
      <c r="I10" s="109">
        <v>128</v>
      </c>
      <c r="J10" s="181" t="s">
        <v>551</v>
      </c>
      <c r="K10" s="50" t="s">
        <v>534</v>
      </c>
      <c r="L10" s="50">
        <v>31</v>
      </c>
      <c r="M10" s="50"/>
      <c r="N10" s="64" t="s">
        <v>552</v>
      </c>
      <c r="O10" s="50" t="s">
        <v>549</v>
      </c>
      <c r="P10" s="111">
        <v>126</v>
      </c>
      <c r="Q10" s="181" t="s">
        <v>553</v>
      </c>
      <c r="R10" s="50" t="s">
        <v>554</v>
      </c>
      <c r="S10" s="50">
        <v>47</v>
      </c>
      <c r="T10" s="50"/>
      <c r="U10" s="64" t="s">
        <v>543</v>
      </c>
      <c r="V10" s="50" t="s">
        <v>555</v>
      </c>
      <c r="W10" s="50">
        <v>106</v>
      </c>
      <c r="X10" s="63" t="s">
        <v>169</v>
      </c>
      <c r="Y10" s="63"/>
    </row>
    <row r="11" spans="1:25" s="108" customFormat="1" ht="11.1" customHeight="1" x14ac:dyDescent="0.2">
      <c r="B11" s="107" t="s">
        <v>556</v>
      </c>
      <c r="C11" s="50" t="s">
        <v>573</v>
      </c>
      <c r="D11" s="50" t="s">
        <v>569</v>
      </c>
      <c r="E11" s="50">
        <v>66</v>
      </c>
      <c r="F11" s="50"/>
      <c r="G11" s="64" t="s">
        <v>574</v>
      </c>
      <c r="H11" s="50" t="s">
        <v>570</v>
      </c>
      <c r="I11" s="109">
        <v>108</v>
      </c>
      <c r="J11" s="181" t="s">
        <v>575</v>
      </c>
      <c r="K11" s="50" t="s">
        <v>571</v>
      </c>
      <c r="L11" s="50">
        <v>41</v>
      </c>
      <c r="M11" s="50"/>
      <c r="N11" s="64" t="s">
        <v>576</v>
      </c>
      <c r="O11" s="50" t="s">
        <v>571</v>
      </c>
      <c r="P11" s="111">
        <v>190</v>
      </c>
      <c r="Q11" s="181" t="s">
        <v>577</v>
      </c>
      <c r="R11" s="50" t="s">
        <v>571</v>
      </c>
      <c r="S11" s="50">
        <v>89</v>
      </c>
      <c r="T11" s="50"/>
      <c r="U11" s="64" t="s">
        <v>577</v>
      </c>
      <c r="V11" s="50" t="s">
        <v>571</v>
      </c>
      <c r="W11" s="50">
        <v>89</v>
      </c>
      <c r="X11" s="63" t="s">
        <v>169</v>
      </c>
      <c r="Y11" s="63"/>
    </row>
    <row r="12" spans="1:25" s="108" customFormat="1" ht="11.1" customHeight="1" x14ac:dyDescent="0.2">
      <c r="B12" s="112" t="s">
        <v>568</v>
      </c>
      <c r="C12" s="64">
        <v>6</v>
      </c>
      <c r="D12" s="50" t="s">
        <v>572</v>
      </c>
      <c r="E12" s="100">
        <v>53</v>
      </c>
      <c r="F12" s="100"/>
      <c r="G12" s="254">
        <v>5</v>
      </c>
      <c r="H12" s="100" t="s">
        <v>578</v>
      </c>
      <c r="I12" s="109">
        <v>66</v>
      </c>
      <c r="J12" s="255">
        <v>2</v>
      </c>
      <c r="K12" s="100" t="s">
        <v>572</v>
      </c>
      <c r="L12" s="100">
        <v>41</v>
      </c>
      <c r="M12" s="100"/>
      <c r="N12" s="254">
        <v>1</v>
      </c>
      <c r="O12" s="100" t="s">
        <v>578</v>
      </c>
      <c r="P12" s="113">
        <v>120</v>
      </c>
      <c r="Q12" s="256" t="s">
        <v>4</v>
      </c>
      <c r="R12" s="257" t="s">
        <v>4</v>
      </c>
      <c r="S12" s="257" t="s">
        <v>4</v>
      </c>
      <c r="T12" s="50"/>
      <c r="U12" s="257" t="s">
        <v>4</v>
      </c>
      <c r="V12" s="257" t="s">
        <v>4</v>
      </c>
      <c r="W12" s="257" t="s">
        <v>4</v>
      </c>
      <c r="X12" s="257"/>
      <c r="Y12" s="63"/>
    </row>
    <row r="13" spans="1:25" s="108" customFormat="1" ht="11.1" customHeight="1" x14ac:dyDescent="0.2">
      <c r="B13" s="112" t="s">
        <v>184</v>
      </c>
      <c r="C13" s="64">
        <v>8</v>
      </c>
      <c r="D13" s="50" t="s">
        <v>579</v>
      </c>
      <c r="E13" s="100">
        <v>61</v>
      </c>
      <c r="F13" s="100"/>
      <c r="G13" s="100">
        <v>8</v>
      </c>
      <c r="H13" s="100" t="s">
        <v>579</v>
      </c>
      <c r="I13" s="109">
        <v>61</v>
      </c>
      <c r="J13" s="255">
        <v>7</v>
      </c>
      <c r="K13" s="100" t="s">
        <v>580</v>
      </c>
      <c r="L13" s="100">
        <v>48</v>
      </c>
      <c r="M13" s="100"/>
      <c r="N13" s="254">
        <v>2</v>
      </c>
      <c r="O13" s="100" t="s">
        <v>579</v>
      </c>
      <c r="P13" s="113">
        <v>114</v>
      </c>
      <c r="Q13" s="256" t="s">
        <v>4</v>
      </c>
      <c r="R13" s="257" t="s">
        <v>4</v>
      </c>
      <c r="S13" s="257" t="s">
        <v>4</v>
      </c>
      <c r="T13" s="50"/>
      <c r="U13" s="257" t="s">
        <v>4</v>
      </c>
      <c r="V13" s="257" t="s">
        <v>4</v>
      </c>
      <c r="W13" s="257" t="s">
        <v>4</v>
      </c>
      <c r="X13" s="63"/>
    </row>
    <row r="14" spans="1:25" s="108" customFormat="1" ht="11.1" customHeight="1" x14ac:dyDescent="0.2">
      <c r="B14" s="51" t="s">
        <v>185</v>
      </c>
      <c r="C14" s="53" t="s">
        <v>581</v>
      </c>
      <c r="D14" s="53" t="s">
        <v>533</v>
      </c>
      <c r="E14" s="53">
        <v>32</v>
      </c>
      <c r="F14" s="53"/>
      <c r="G14" s="258" t="s">
        <v>582</v>
      </c>
      <c r="H14" s="53" t="s">
        <v>334</v>
      </c>
      <c r="I14" s="114">
        <v>128</v>
      </c>
      <c r="J14" s="259" t="s">
        <v>583</v>
      </c>
      <c r="K14" s="53" t="s">
        <v>432</v>
      </c>
      <c r="L14" s="53">
        <v>17</v>
      </c>
      <c r="M14" s="53"/>
      <c r="N14" s="53" t="s">
        <v>584</v>
      </c>
      <c r="O14" s="53" t="s">
        <v>571</v>
      </c>
      <c r="P14" s="115">
        <v>190</v>
      </c>
      <c r="Q14" s="259" t="s">
        <v>585</v>
      </c>
      <c r="R14" s="53" t="s">
        <v>394</v>
      </c>
      <c r="S14" s="53">
        <v>45</v>
      </c>
      <c r="T14" s="53"/>
      <c r="U14" s="260" t="s">
        <v>586</v>
      </c>
      <c r="V14" s="53" t="s">
        <v>433</v>
      </c>
      <c r="W14" s="53">
        <v>203</v>
      </c>
      <c r="X14" s="63"/>
    </row>
    <row r="15" spans="1:25" s="108" customFormat="1" ht="12" x14ac:dyDescent="0.2">
      <c r="X15" s="63"/>
    </row>
  </sheetData>
  <mergeCells count="16">
    <mergeCell ref="B5:B6"/>
    <mergeCell ref="U5:W5"/>
    <mergeCell ref="J4:P4"/>
    <mergeCell ref="C5:E5"/>
    <mergeCell ref="G5:I5"/>
    <mergeCell ref="J5:L5"/>
    <mergeCell ref="N5:P5"/>
    <mergeCell ref="Q5:S5"/>
    <mergeCell ref="Q4:W4"/>
    <mergeCell ref="C4:I4"/>
    <mergeCell ref="C6:D6"/>
    <mergeCell ref="G6:H6"/>
    <mergeCell ref="J6:K6"/>
    <mergeCell ref="N6:O6"/>
    <mergeCell ref="Q6:R6"/>
    <mergeCell ref="U6:V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8"/>
  <sheetViews>
    <sheetView zoomScale="232" zoomScaleNormal="232" workbookViewId="0"/>
  </sheetViews>
  <sheetFormatPr defaultRowHeight="15" x14ac:dyDescent="0.25"/>
  <cols>
    <col min="1" max="1" width="1.7109375" style="12" customWidth="1"/>
    <col min="2" max="2" width="2.28515625" style="9" customWidth="1"/>
    <col min="3" max="3" width="7.7109375" style="9" customWidth="1"/>
    <col min="4" max="4" width="2.7109375" style="9" customWidth="1"/>
    <col min="5" max="5" width="8.7109375" style="12" customWidth="1"/>
    <col min="6" max="6" width="2.7109375" style="12" customWidth="1"/>
    <col min="7" max="7" width="3.7109375" style="12" customWidth="1"/>
    <col min="8" max="8" width="7.7109375" style="12" customWidth="1"/>
    <col min="9" max="9" width="2.7109375" style="12" customWidth="1"/>
    <col min="10" max="10" width="8.7109375" style="12" customWidth="1"/>
    <col min="11" max="11" width="2.7109375" style="12" customWidth="1"/>
    <col min="12" max="12" width="3.7109375" style="12" customWidth="1"/>
    <col min="13" max="13" width="7.7109375" style="12" customWidth="1"/>
    <col min="14" max="14" width="2.7109375" style="9" customWidth="1"/>
    <col min="15" max="15" width="8.7109375" style="12" customWidth="1"/>
    <col min="16" max="16" width="2.7109375" style="12" customWidth="1"/>
    <col min="17" max="17" width="3.7109375" style="12" customWidth="1"/>
    <col min="18" max="18" width="8.7109375" style="9" customWidth="1"/>
    <col min="19" max="19" width="2.7109375" style="12" customWidth="1"/>
    <col min="20" max="20" width="3.7109375" style="9" customWidth="1"/>
    <col min="21" max="16384" width="9.140625" style="12"/>
  </cols>
  <sheetData>
    <row r="1" spans="1:21" ht="18.75" x14ac:dyDescent="0.25">
      <c r="A1" s="2" t="s">
        <v>604</v>
      </c>
      <c r="B1" s="88"/>
    </row>
    <row r="4" spans="1:21" s="22" customFormat="1" ht="12" customHeight="1" x14ac:dyDescent="0.25">
      <c r="B4" s="102" t="s">
        <v>0</v>
      </c>
      <c r="C4" s="379" t="s">
        <v>240</v>
      </c>
      <c r="D4" s="377"/>
      <c r="E4" s="378" t="s">
        <v>241</v>
      </c>
      <c r="F4" s="379"/>
      <c r="G4" s="99" t="s">
        <v>175</v>
      </c>
      <c r="H4" s="377" t="s">
        <v>242</v>
      </c>
      <c r="I4" s="377"/>
      <c r="J4" s="378" t="s">
        <v>243</v>
      </c>
      <c r="K4" s="379"/>
      <c r="L4" s="99" t="s">
        <v>175</v>
      </c>
      <c r="M4" s="377" t="s">
        <v>587</v>
      </c>
      <c r="N4" s="377"/>
      <c r="O4" s="378" t="s">
        <v>588</v>
      </c>
      <c r="P4" s="379"/>
      <c r="Q4" s="99" t="s">
        <v>175</v>
      </c>
      <c r="R4" s="376" t="s">
        <v>244</v>
      </c>
      <c r="S4" s="377"/>
      <c r="T4" s="99" t="s">
        <v>175</v>
      </c>
      <c r="U4" s="97"/>
    </row>
    <row r="5" spans="1:21" s="22" customFormat="1" ht="2.1" customHeight="1" x14ac:dyDescent="0.25">
      <c r="B5" s="59"/>
      <c r="C5" s="59"/>
      <c r="D5" s="59"/>
      <c r="E5" s="59"/>
      <c r="F5" s="93"/>
      <c r="G5" s="93"/>
      <c r="H5" s="89"/>
      <c r="I5" s="59"/>
      <c r="J5" s="59"/>
      <c r="K5" s="93"/>
      <c r="L5" s="93"/>
      <c r="M5" s="89"/>
      <c r="N5" s="59"/>
      <c r="O5" s="59"/>
      <c r="P5" s="93"/>
      <c r="Q5" s="93"/>
      <c r="R5" s="89"/>
      <c r="S5" s="93"/>
      <c r="T5" s="93"/>
      <c r="U5" s="97"/>
    </row>
    <row r="6" spans="1:21" s="16" customFormat="1" ht="11.1" customHeight="1" x14ac:dyDescent="0.25">
      <c r="B6" s="25">
        <v>1</v>
      </c>
      <c r="C6" s="25" t="s">
        <v>228</v>
      </c>
      <c r="D6" s="25">
        <v>3</v>
      </c>
      <c r="E6" s="25" t="s">
        <v>224</v>
      </c>
      <c r="F6" s="94">
        <f>D6</f>
        <v>3</v>
      </c>
      <c r="G6" s="262">
        <f>F6*100/64</f>
        <v>4.6875</v>
      </c>
      <c r="H6" s="90" t="s">
        <v>228</v>
      </c>
      <c r="I6" s="25">
        <v>0</v>
      </c>
      <c r="J6" s="25" t="s">
        <v>224</v>
      </c>
      <c r="K6" s="94">
        <f>I6</f>
        <v>0</v>
      </c>
      <c r="L6" s="262">
        <f>K6*100/29</f>
        <v>0</v>
      </c>
      <c r="M6" s="90" t="s">
        <v>228</v>
      </c>
      <c r="N6" s="25">
        <v>1</v>
      </c>
      <c r="O6" s="25" t="s">
        <v>224</v>
      </c>
      <c r="P6" s="94">
        <f>N6</f>
        <v>1</v>
      </c>
      <c r="Q6" s="262">
        <f>P6*100/40</f>
        <v>2.5</v>
      </c>
      <c r="R6" s="90" t="s">
        <v>224</v>
      </c>
      <c r="S6" s="94">
        <f>F6+K6+P6</f>
        <v>4</v>
      </c>
      <c r="T6" s="262">
        <f>S6*100/136</f>
        <v>2.9411764705882355</v>
      </c>
      <c r="U6" s="98"/>
    </row>
    <row r="7" spans="1:21" s="22" customFormat="1" ht="11.1" customHeight="1" x14ac:dyDescent="0.25">
      <c r="B7" s="25" t="s">
        <v>245</v>
      </c>
      <c r="C7" s="25" t="s">
        <v>229</v>
      </c>
      <c r="D7" s="25">
        <v>3</v>
      </c>
      <c r="E7" s="25" t="s">
        <v>237</v>
      </c>
      <c r="F7" s="94">
        <f>D7+D8</f>
        <v>13</v>
      </c>
      <c r="G7" s="262">
        <f>F7*100/64</f>
        <v>20.3125</v>
      </c>
      <c r="H7" s="90" t="s">
        <v>229</v>
      </c>
      <c r="I7" s="25">
        <v>3</v>
      </c>
      <c r="J7" s="25" t="s">
        <v>237</v>
      </c>
      <c r="K7" s="94">
        <f>I7+I8</f>
        <v>14</v>
      </c>
      <c r="L7" s="262">
        <f>K7*100/32</f>
        <v>43.75</v>
      </c>
      <c r="M7" s="90" t="s">
        <v>229</v>
      </c>
      <c r="N7" s="25">
        <v>1</v>
      </c>
      <c r="O7" s="25" t="s">
        <v>237</v>
      </c>
      <c r="P7" s="94">
        <f>N7+N8</f>
        <v>8</v>
      </c>
      <c r="Q7" s="262">
        <f>P7*100/40</f>
        <v>20</v>
      </c>
      <c r="R7" s="90" t="s">
        <v>237</v>
      </c>
      <c r="S7" s="94">
        <f>F7+K7+P7</f>
        <v>35</v>
      </c>
      <c r="T7" s="262">
        <f>S7*100/136</f>
        <v>25.735294117647058</v>
      </c>
      <c r="U7" s="97"/>
    </row>
    <row r="8" spans="1:21" s="22" customFormat="1" ht="11.1" customHeight="1" x14ac:dyDescent="0.25">
      <c r="B8" s="25" t="s">
        <v>246</v>
      </c>
      <c r="C8" s="29" t="s">
        <v>230</v>
      </c>
      <c r="D8" s="25">
        <v>10</v>
      </c>
      <c r="E8" s="25" t="s">
        <v>238</v>
      </c>
      <c r="F8" s="94" t="s">
        <v>4</v>
      </c>
      <c r="G8" s="262" t="s">
        <v>4</v>
      </c>
      <c r="H8" s="91" t="s">
        <v>230</v>
      </c>
      <c r="I8" s="25">
        <v>11</v>
      </c>
      <c r="J8" s="25" t="s">
        <v>238</v>
      </c>
      <c r="K8" s="94" t="s">
        <v>4</v>
      </c>
      <c r="L8" s="262" t="s">
        <v>4</v>
      </c>
      <c r="M8" s="91" t="s">
        <v>230</v>
      </c>
      <c r="N8" s="25">
        <v>7</v>
      </c>
      <c r="O8" s="25" t="s">
        <v>238</v>
      </c>
      <c r="P8" s="94" t="s">
        <v>4</v>
      </c>
      <c r="Q8" s="262" t="s">
        <v>4</v>
      </c>
      <c r="R8" s="90" t="s">
        <v>238</v>
      </c>
      <c r="S8" s="94" t="s">
        <v>4</v>
      </c>
      <c r="T8" s="262" t="s">
        <v>4</v>
      </c>
      <c r="U8" s="97"/>
    </row>
    <row r="9" spans="1:21" s="22" customFormat="1" ht="11.1" customHeight="1" x14ac:dyDescent="0.25">
      <c r="B9" s="25" t="s">
        <v>247</v>
      </c>
      <c r="C9" s="25" t="s">
        <v>231</v>
      </c>
      <c r="D9" s="25">
        <v>3</v>
      </c>
      <c r="E9" s="29" t="s">
        <v>225</v>
      </c>
      <c r="F9" s="94">
        <f>D9+D10</f>
        <v>28</v>
      </c>
      <c r="G9" s="262">
        <f>F9*100/64</f>
        <v>43.75</v>
      </c>
      <c r="H9" s="90" t="s">
        <v>231</v>
      </c>
      <c r="I9" s="25">
        <v>0</v>
      </c>
      <c r="J9" s="29" t="s">
        <v>225</v>
      </c>
      <c r="K9" s="94">
        <f>I9+I10</f>
        <v>6</v>
      </c>
      <c r="L9" s="262">
        <f>K9*100/32</f>
        <v>18.75</v>
      </c>
      <c r="M9" s="90" t="s">
        <v>231</v>
      </c>
      <c r="N9" s="25">
        <v>0</v>
      </c>
      <c r="O9" s="29" t="s">
        <v>225</v>
      </c>
      <c r="P9" s="94">
        <f>N9+N10</f>
        <v>2</v>
      </c>
      <c r="Q9" s="262">
        <f>P9*100/40</f>
        <v>5</v>
      </c>
      <c r="R9" s="91" t="s">
        <v>225</v>
      </c>
      <c r="S9" s="94">
        <f>F9+K9+P9</f>
        <v>36</v>
      </c>
      <c r="T9" s="262">
        <f>S9*100/136</f>
        <v>26.470588235294116</v>
      </c>
      <c r="U9" s="97"/>
    </row>
    <row r="10" spans="1:21" s="22" customFormat="1" ht="11.1" customHeight="1" x14ac:dyDescent="0.25">
      <c r="B10" s="25" t="s">
        <v>248</v>
      </c>
      <c r="C10" s="29" t="s">
        <v>232</v>
      </c>
      <c r="D10" s="25">
        <v>25</v>
      </c>
      <c r="E10" s="25" t="s">
        <v>238</v>
      </c>
      <c r="F10" s="94" t="s">
        <v>4</v>
      </c>
      <c r="G10" s="262" t="s">
        <v>4</v>
      </c>
      <c r="H10" s="91" t="s">
        <v>232</v>
      </c>
      <c r="I10" s="25">
        <v>6</v>
      </c>
      <c r="J10" s="25" t="s">
        <v>238</v>
      </c>
      <c r="K10" s="94" t="s">
        <v>4</v>
      </c>
      <c r="L10" s="262" t="s">
        <v>4</v>
      </c>
      <c r="M10" s="91" t="s">
        <v>232</v>
      </c>
      <c r="N10" s="25">
        <v>2</v>
      </c>
      <c r="O10" s="25" t="s">
        <v>238</v>
      </c>
      <c r="P10" s="94" t="s">
        <v>4</v>
      </c>
      <c r="Q10" s="262" t="s">
        <v>4</v>
      </c>
      <c r="R10" s="90" t="s">
        <v>238</v>
      </c>
      <c r="S10" s="94" t="s">
        <v>4</v>
      </c>
      <c r="T10" s="262" t="s">
        <v>4</v>
      </c>
      <c r="U10" s="97"/>
    </row>
    <row r="11" spans="1:21" s="22" customFormat="1" ht="11.1" customHeight="1" x14ac:dyDescent="0.25">
      <c r="B11" s="25">
        <v>4</v>
      </c>
      <c r="C11" s="29" t="s">
        <v>233</v>
      </c>
      <c r="D11" s="25">
        <v>11</v>
      </c>
      <c r="E11" s="29" t="s">
        <v>226</v>
      </c>
      <c r="F11" s="94">
        <f>D11</f>
        <v>11</v>
      </c>
      <c r="G11" s="262">
        <f>F11*100/64</f>
        <v>17.1875</v>
      </c>
      <c r="H11" s="91" t="s">
        <v>233</v>
      </c>
      <c r="I11" s="25">
        <v>7</v>
      </c>
      <c r="J11" s="29" t="s">
        <v>226</v>
      </c>
      <c r="K11" s="94">
        <f>I11</f>
        <v>7</v>
      </c>
      <c r="L11" s="262">
        <f>K11*100/32</f>
        <v>21.875</v>
      </c>
      <c r="M11" s="91" t="s">
        <v>233</v>
      </c>
      <c r="N11" s="25">
        <v>27</v>
      </c>
      <c r="O11" s="29" t="s">
        <v>226</v>
      </c>
      <c r="P11" s="94">
        <f>N11</f>
        <v>27</v>
      </c>
      <c r="Q11" s="262">
        <f>P11*100/40</f>
        <v>67.5</v>
      </c>
      <c r="R11" s="91" t="s">
        <v>226</v>
      </c>
      <c r="S11" s="94">
        <f>F11+K11+P11</f>
        <v>45</v>
      </c>
      <c r="T11" s="262">
        <f>S11*100/136</f>
        <v>33.088235294117645</v>
      </c>
      <c r="U11" s="97"/>
    </row>
    <row r="12" spans="1:21" s="22" customFormat="1" ht="11.1" customHeight="1" x14ac:dyDescent="0.25">
      <c r="B12" s="25" t="s">
        <v>249</v>
      </c>
      <c r="C12" s="29" t="s">
        <v>234</v>
      </c>
      <c r="D12" s="25">
        <v>3</v>
      </c>
      <c r="E12" s="29" t="s">
        <v>239</v>
      </c>
      <c r="F12" s="94">
        <f>D12+D13</f>
        <v>8</v>
      </c>
      <c r="G12" s="262">
        <f>F12*100/64</f>
        <v>12.5</v>
      </c>
      <c r="H12" s="91" t="s">
        <v>234</v>
      </c>
      <c r="I12" s="25">
        <v>0</v>
      </c>
      <c r="J12" s="29" t="s">
        <v>239</v>
      </c>
      <c r="K12" s="94">
        <f>I12+I13</f>
        <v>5</v>
      </c>
      <c r="L12" s="262">
        <f>K12*100/32</f>
        <v>15.625</v>
      </c>
      <c r="M12" s="91" t="s">
        <v>234</v>
      </c>
      <c r="N12" s="25">
        <v>1</v>
      </c>
      <c r="O12" s="29" t="s">
        <v>239</v>
      </c>
      <c r="P12" s="94">
        <f>N12+N13</f>
        <v>2</v>
      </c>
      <c r="Q12" s="262">
        <f>P12*100/40</f>
        <v>5</v>
      </c>
      <c r="R12" s="91" t="s">
        <v>239</v>
      </c>
      <c r="S12" s="94">
        <f>F12+K12+P12</f>
        <v>15</v>
      </c>
      <c r="T12" s="262">
        <f>S12*100/136</f>
        <v>11.029411764705882</v>
      </c>
      <c r="U12" s="97"/>
    </row>
    <row r="13" spans="1:21" s="22" customFormat="1" ht="11.1" customHeight="1" x14ac:dyDescent="0.25">
      <c r="B13" s="25" t="s">
        <v>250</v>
      </c>
      <c r="C13" s="25" t="s">
        <v>235</v>
      </c>
      <c r="D13" s="37">
        <v>5</v>
      </c>
      <c r="E13" s="25" t="s">
        <v>238</v>
      </c>
      <c r="F13" s="94" t="s">
        <v>4</v>
      </c>
      <c r="G13" s="262" t="s">
        <v>4</v>
      </c>
      <c r="H13" s="90" t="s">
        <v>235</v>
      </c>
      <c r="I13" s="37">
        <v>5</v>
      </c>
      <c r="J13" s="25" t="s">
        <v>238</v>
      </c>
      <c r="K13" s="94" t="s">
        <v>4</v>
      </c>
      <c r="L13" s="262" t="s">
        <v>4</v>
      </c>
      <c r="M13" s="90" t="s">
        <v>235</v>
      </c>
      <c r="N13" s="37">
        <v>1</v>
      </c>
      <c r="O13" s="25" t="s">
        <v>238</v>
      </c>
      <c r="P13" s="94" t="s">
        <v>4</v>
      </c>
      <c r="Q13" s="262" t="s">
        <v>4</v>
      </c>
      <c r="R13" s="90" t="s">
        <v>238</v>
      </c>
      <c r="S13" s="94" t="s">
        <v>4</v>
      </c>
      <c r="T13" s="262" t="s">
        <v>4</v>
      </c>
      <c r="U13" s="97"/>
    </row>
    <row r="14" spans="1:21" s="22" customFormat="1" ht="11.1" customHeight="1" x14ac:dyDescent="0.25">
      <c r="B14" s="87">
        <v>6</v>
      </c>
      <c r="C14" s="87" t="s">
        <v>236</v>
      </c>
      <c r="D14" s="87">
        <v>1</v>
      </c>
      <c r="E14" s="87" t="s">
        <v>227</v>
      </c>
      <c r="F14" s="95">
        <f>D14</f>
        <v>1</v>
      </c>
      <c r="G14" s="263">
        <f>F14*100/64</f>
        <v>1.5625</v>
      </c>
      <c r="H14" s="92" t="s">
        <v>236</v>
      </c>
      <c r="I14" s="87">
        <v>0</v>
      </c>
      <c r="J14" s="87" t="s">
        <v>227</v>
      </c>
      <c r="K14" s="95">
        <f>I14</f>
        <v>0</v>
      </c>
      <c r="L14" s="263">
        <f>K14*100/32</f>
        <v>0</v>
      </c>
      <c r="M14" s="92" t="s">
        <v>236</v>
      </c>
      <c r="N14" s="87">
        <f>0</f>
        <v>0</v>
      </c>
      <c r="O14" s="87" t="s">
        <v>227</v>
      </c>
      <c r="P14" s="95">
        <f>N14</f>
        <v>0</v>
      </c>
      <c r="Q14" s="263">
        <f>P14*100/40</f>
        <v>0</v>
      </c>
      <c r="R14" s="96" t="s">
        <v>227</v>
      </c>
      <c r="S14" s="87">
        <f>F14+K14+P14</f>
        <v>1</v>
      </c>
      <c r="T14" s="263">
        <f>S14*100/136</f>
        <v>0.73529411764705888</v>
      </c>
      <c r="U14" s="97"/>
    </row>
    <row r="15" spans="1:21" s="86" customFormat="1" ht="11.1" customHeight="1" x14ac:dyDescent="0.25">
      <c r="B15" s="128"/>
      <c r="C15" s="128"/>
      <c r="D15" s="86">
        <f>SUM(D6:D14)</f>
        <v>64</v>
      </c>
      <c r="E15" s="128"/>
      <c r="F15" s="86">
        <f>SUM(F6:F14)</f>
        <v>64</v>
      </c>
      <c r="G15" s="86">
        <f>SUM(G6:G14)</f>
        <v>100</v>
      </c>
      <c r="H15" s="128"/>
      <c r="I15" s="86">
        <f>SUM(I6:I14)</f>
        <v>32</v>
      </c>
      <c r="K15" s="86">
        <f>SUM(K6:K14)</f>
        <v>32</v>
      </c>
      <c r="L15" s="86">
        <f>SUM(L6:L14)</f>
        <v>100</v>
      </c>
      <c r="M15" s="128"/>
      <c r="N15" s="86">
        <f>SUM(N6:N14)</f>
        <v>40</v>
      </c>
      <c r="O15" s="128"/>
      <c r="P15" s="86">
        <f>SUM(P6:P14)</f>
        <v>40</v>
      </c>
      <c r="Q15" s="86">
        <f>SUM(Q6:Q14)</f>
        <v>100</v>
      </c>
      <c r="R15" s="128"/>
      <c r="S15" s="261">
        <f>SUM(S6:S14)</f>
        <v>136</v>
      </c>
      <c r="T15" s="86">
        <f>SUM(T6:T14)</f>
        <v>99.999999999999986</v>
      </c>
    </row>
    <row r="16" spans="1:21" s="22" customFormat="1" ht="11.1" customHeight="1" x14ac:dyDescent="0.25">
      <c r="B16" s="86"/>
      <c r="C16" s="86"/>
      <c r="D16" s="86"/>
      <c r="N16" s="86"/>
      <c r="R16" s="86"/>
      <c r="T16" s="86"/>
    </row>
    <row r="17" spans="2:20" s="22" customFormat="1" ht="11.1" customHeight="1" x14ac:dyDescent="0.25">
      <c r="B17" s="86"/>
      <c r="C17" s="86"/>
      <c r="D17" s="86"/>
      <c r="N17" s="86"/>
      <c r="R17" s="86"/>
      <c r="T17" s="86"/>
    </row>
    <row r="18" spans="2:20" s="22" customFormat="1" ht="11.1" customHeight="1" x14ac:dyDescent="0.25">
      <c r="B18" s="86"/>
      <c r="C18" s="86"/>
      <c r="D18" s="86"/>
      <c r="N18" s="86"/>
      <c r="R18" s="86"/>
      <c r="T18" s="86"/>
    </row>
    <row r="19" spans="2:20" s="22" customFormat="1" ht="11.1" customHeight="1" x14ac:dyDescent="0.25">
      <c r="B19" s="86"/>
      <c r="C19" s="86"/>
      <c r="D19" s="86"/>
      <c r="N19" s="86"/>
      <c r="R19" s="86"/>
      <c r="T19" s="86"/>
    </row>
    <row r="20" spans="2:20" s="22" customFormat="1" ht="11.1" customHeight="1" x14ac:dyDescent="0.25">
      <c r="B20" s="86"/>
      <c r="C20" s="86"/>
      <c r="D20" s="86"/>
      <c r="N20" s="86"/>
      <c r="R20" s="86"/>
      <c r="T20" s="86"/>
    </row>
    <row r="21" spans="2:20" s="22" customFormat="1" ht="11.1" customHeight="1" x14ac:dyDescent="0.25">
      <c r="B21" s="86"/>
      <c r="C21" s="86"/>
      <c r="D21" s="86"/>
      <c r="N21" s="86"/>
      <c r="R21" s="86"/>
      <c r="T21" s="86"/>
    </row>
    <row r="22" spans="2:20" s="22" customFormat="1" ht="11.1" customHeight="1" x14ac:dyDescent="0.25">
      <c r="B22" s="86"/>
      <c r="C22" s="86"/>
      <c r="D22" s="86"/>
      <c r="N22" s="86"/>
      <c r="R22" s="86"/>
      <c r="T22" s="86"/>
    </row>
    <row r="23" spans="2:20" s="22" customFormat="1" ht="11.1" customHeight="1" x14ac:dyDescent="0.25">
      <c r="B23" s="86"/>
      <c r="C23" s="86"/>
      <c r="D23" s="86"/>
      <c r="N23" s="86"/>
      <c r="R23" s="86"/>
      <c r="T23" s="86"/>
    </row>
    <row r="24" spans="2:20" s="22" customFormat="1" ht="11.1" customHeight="1" x14ac:dyDescent="0.25">
      <c r="B24" s="86"/>
      <c r="C24" s="86"/>
      <c r="D24" s="86"/>
      <c r="N24" s="86"/>
      <c r="R24" s="86"/>
      <c r="T24" s="86"/>
    </row>
    <row r="25" spans="2:20" s="22" customFormat="1" ht="11.1" customHeight="1" x14ac:dyDescent="0.25">
      <c r="B25" s="86"/>
      <c r="C25" s="86"/>
      <c r="D25" s="86"/>
      <c r="N25" s="86"/>
      <c r="R25" s="86"/>
      <c r="T25" s="86"/>
    </row>
    <row r="26" spans="2:20" s="22" customFormat="1" ht="11.1" customHeight="1" x14ac:dyDescent="0.25">
      <c r="B26" s="86"/>
      <c r="C26" s="86"/>
      <c r="D26" s="86"/>
      <c r="N26" s="86"/>
      <c r="R26" s="86"/>
      <c r="T26" s="86"/>
    </row>
    <row r="27" spans="2:20" s="22" customFormat="1" ht="11.1" customHeight="1" x14ac:dyDescent="0.25">
      <c r="B27" s="86"/>
      <c r="C27" s="86"/>
      <c r="D27" s="86"/>
      <c r="N27" s="86"/>
      <c r="R27" s="86"/>
      <c r="T27" s="86"/>
    </row>
    <row r="28" spans="2:20" ht="11.1" customHeight="1" x14ac:dyDescent="0.25"/>
  </sheetData>
  <mergeCells count="7">
    <mergeCell ref="R4:S4"/>
    <mergeCell ref="E4:F4"/>
    <mergeCell ref="M4:N4"/>
    <mergeCell ref="C4:D4"/>
    <mergeCell ref="H4:I4"/>
    <mergeCell ref="J4:K4"/>
    <mergeCell ref="O4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7"/>
  <sheetViews>
    <sheetView zoomScale="118" zoomScaleNormal="118" workbookViewId="0">
      <pane ySplit="7" topLeftCell="A8" activePane="bottomLeft" state="frozen"/>
      <selection pane="bottomLeft" activeCell="A8" sqref="A8"/>
    </sheetView>
  </sheetViews>
  <sheetFormatPr defaultRowHeight="12" x14ac:dyDescent="0.25"/>
  <cols>
    <col min="1" max="1" width="1.7109375" style="6" customWidth="1"/>
    <col min="2" max="3" width="2.7109375" style="4" customWidth="1"/>
    <col min="4" max="4" width="2.7109375" style="103" customWidth="1"/>
    <col min="5" max="5" width="3.7109375" style="4" customWidth="1"/>
    <col min="6" max="7" width="11.7109375" style="5" customWidth="1"/>
    <col min="8" max="8" width="4.7109375" style="4" customWidth="1"/>
    <col min="9" max="9" width="4.28515625" style="5" customWidth="1"/>
    <col min="10" max="10" width="9.28515625" style="5" customWidth="1"/>
    <col min="11" max="11" width="26.7109375" style="5" customWidth="1"/>
    <col min="12" max="12" width="3.7109375" style="5" hidden="1" customWidth="1"/>
    <col min="13" max="15" width="3.28515625" style="5" customWidth="1"/>
    <col min="16" max="16" width="4.7109375" style="5" hidden="1" customWidth="1"/>
    <col min="17" max="17" width="4.28515625" style="5" customWidth="1"/>
    <col min="18" max="18" width="8.7109375" style="5" customWidth="1"/>
    <col min="19" max="19" width="25.7109375" style="5" customWidth="1"/>
    <col min="20" max="20" width="3.7109375" style="5" hidden="1" customWidth="1"/>
    <col min="21" max="22" width="3.28515625" style="5" customWidth="1"/>
    <col min="23" max="23" width="3.28515625" style="5" hidden="1" customWidth="1"/>
    <col min="24" max="24" width="3.7109375" style="5" customWidth="1"/>
    <col min="25" max="25" width="1.7109375" style="6" customWidth="1"/>
    <col min="26" max="16384" width="9.140625" style="6"/>
  </cols>
  <sheetData>
    <row r="1" spans="1:26" ht="18.75" x14ac:dyDescent="0.25">
      <c r="A1" s="2" t="s">
        <v>607</v>
      </c>
      <c r="K1" s="104"/>
    </row>
    <row r="5" spans="1:26" ht="15" customHeight="1" x14ac:dyDescent="0.25">
      <c r="B5" s="383" t="s">
        <v>0</v>
      </c>
      <c r="C5" s="383" t="s">
        <v>0</v>
      </c>
      <c r="D5" s="385" t="s">
        <v>211</v>
      </c>
      <c r="E5" s="387" t="s">
        <v>188</v>
      </c>
      <c r="F5" s="344" t="s">
        <v>2</v>
      </c>
      <c r="G5" s="344" t="s">
        <v>3</v>
      </c>
      <c r="H5" s="381" t="s">
        <v>221</v>
      </c>
      <c r="I5" s="266" t="s">
        <v>219</v>
      </c>
      <c r="J5" s="344" t="s">
        <v>190</v>
      </c>
      <c r="K5" s="344" t="s">
        <v>191</v>
      </c>
      <c r="L5" s="266" t="s">
        <v>217</v>
      </c>
      <c r="M5" s="266" t="s">
        <v>189</v>
      </c>
      <c r="N5" s="266" t="s">
        <v>195</v>
      </c>
      <c r="O5" s="266" t="s">
        <v>214</v>
      </c>
      <c r="P5" s="266" t="s">
        <v>591</v>
      </c>
      <c r="Q5" s="266" t="s">
        <v>252</v>
      </c>
      <c r="R5" s="266" t="s">
        <v>203</v>
      </c>
      <c r="S5" s="344" t="s">
        <v>191</v>
      </c>
      <c r="T5" s="266" t="s">
        <v>217</v>
      </c>
      <c r="U5" s="266" t="s">
        <v>189</v>
      </c>
      <c r="V5" s="266" t="s">
        <v>195</v>
      </c>
      <c r="W5" s="266" t="s">
        <v>214</v>
      </c>
      <c r="X5" s="344" t="s">
        <v>171</v>
      </c>
    </row>
    <row r="6" spans="1:26" s="3" customFormat="1" ht="15" customHeight="1" x14ac:dyDescent="0.25">
      <c r="B6" s="384"/>
      <c r="C6" s="384"/>
      <c r="D6" s="386"/>
      <c r="E6" s="388"/>
      <c r="F6" s="380"/>
      <c r="G6" s="380"/>
      <c r="H6" s="382"/>
      <c r="I6" s="247" t="s">
        <v>253</v>
      </c>
      <c r="J6" s="380"/>
      <c r="K6" s="380"/>
      <c r="L6" s="247" t="s">
        <v>218</v>
      </c>
      <c r="M6" s="380" t="s">
        <v>192</v>
      </c>
      <c r="N6" s="380"/>
      <c r="O6" s="380"/>
      <c r="P6" s="380"/>
      <c r="Q6" s="247" t="s">
        <v>253</v>
      </c>
      <c r="R6" s="247" t="s">
        <v>204</v>
      </c>
      <c r="S6" s="380"/>
      <c r="T6" s="247" t="s">
        <v>218</v>
      </c>
      <c r="U6" s="380" t="s">
        <v>192</v>
      </c>
      <c r="V6" s="380"/>
      <c r="W6" s="380"/>
      <c r="X6" s="380"/>
    </row>
    <row r="7" spans="1:26" s="3" customFormat="1" ht="2.1" customHeight="1" x14ac:dyDescent="0.25">
      <c r="B7" s="270"/>
      <c r="C7" s="270"/>
      <c r="D7" s="276"/>
      <c r="E7" s="271"/>
      <c r="F7" s="267"/>
      <c r="G7" s="267"/>
      <c r="H7" s="27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</row>
    <row r="8" spans="1:26" x14ac:dyDescent="0.25">
      <c r="B8" s="269">
        <v>3</v>
      </c>
      <c r="C8" s="269"/>
      <c r="D8" s="274">
        <v>1</v>
      </c>
      <c r="E8" s="269">
        <v>7</v>
      </c>
      <c r="F8" s="268" t="s">
        <v>147</v>
      </c>
      <c r="G8" s="268" t="s">
        <v>33</v>
      </c>
      <c r="H8" s="269">
        <v>7</v>
      </c>
      <c r="I8" s="268" t="s">
        <v>180</v>
      </c>
      <c r="J8" s="268" t="s">
        <v>343</v>
      </c>
      <c r="K8" s="268" t="s">
        <v>344</v>
      </c>
      <c r="L8" s="268" t="s">
        <v>6</v>
      </c>
      <c r="M8" s="268">
        <v>90</v>
      </c>
      <c r="N8" s="275" t="s">
        <v>589</v>
      </c>
      <c r="O8" s="268">
        <v>2</v>
      </c>
      <c r="P8" s="268">
        <v>1</v>
      </c>
      <c r="Q8" s="268" t="s">
        <v>207</v>
      </c>
      <c r="R8" s="268" t="s">
        <v>209</v>
      </c>
      <c r="S8" s="268" t="s">
        <v>345</v>
      </c>
      <c r="T8" s="268" t="s">
        <v>6</v>
      </c>
      <c r="U8" s="268">
        <v>89</v>
      </c>
      <c r="V8" s="268">
        <v>57</v>
      </c>
      <c r="W8" s="268">
        <v>9</v>
      </c>
      <c r="X8" s="268" t="s">
        <v>6</v>
      </c>
      <c r="Z8" s="6" t="s">
        <v>592</v>
      </c>
    </row>
    <row r="9" spans="1:26" x14ac:dyDescent="0.25">
      <c r="B9" s="117">
        <v>26</v>
      </c>
      <c r="C9" s="265"/>
      <c r="D9" s="46">
        <v>2</v>
      </c>
      <c r="E9" s="117">
        <v>14</v>
      </c>
      <c r="F9" s="116" t="s">
        <v>479</v>
      </c>
      <c r="G9" s="116" t="s">
        <v>347</v>
      </c>
      <c r="H9" s="117">
        <v>6</v>
      </c>
      <c r="I9" s="116" t="s">
        <v>497</v>
      </c>
      <c r="J9" s="158" t="s">
        <v>499</v>
      </c>
      <c r="K9" s="158" t="s">
        <v>498</v>
      </c>
      <c r="L9" s="158" t="s">
        <v>5</v>
      </c>
      <c r="M9" s="116">
        <v>38</v>
      </c>
      <c r="N9" s="272" t="s">
        <v>589</v>
      </c>
      <c r="O9" s="116">
        <v>6</v>
      </c>
      <c r="P9" s="116">
        <v>6</v>
      </c>
      <c r="Q9" s="116" t="s">
        <v>495</v>
      </c>
      <c r="R9" s="116" t="s">
        <v>496</v>
      </c>
      <c r="S9" s="158" t="s">
        <v>494</v>
      </c>
      <c r="T9" s="116" t="s">
        <v>5</v>
      </c>
      <c r="U9" s="116">
        <v>47</v>
      </c>
      <c r="V9" s="264">
        <v>35</v>
      </c>
      <c r="W9" s="116">
        <v>35</v>
      </c>
      <c r="X9" s="116" t="s">
        <v>5</v>
      </c>
      <c r="Z9" s="6" t="s">
        <v>592</v>
      </c>
    </row>
    <row r="10" spans="1:26" x14ac:dyDescent="0.25">
      <c r="B10" s="117">
        <v>4</v>
      </c>
      <c r="C10" s="265"/>
      <c r="D10" s="46">
        <v>1</v>
      </c>
      <c r="E10" s="159">
        <v>9</v>
      </c>
      <c r="F10" s="158" t="s">
        <v>34</v>
      </c>
      <c r="G10" s="158" t="s">
        <v>35</v>
      </c>
      <c r="H10" s="159">
        <v>1</v>
      </c>
      <c r="I10" s="158" t="s">
        <v>251</v>
      </c>
      <c r="J10" s="158" t="s">
        <v>198</v>
      </c>
      <c r="K10" s="158" t="s">
        <v>346</v>
      </c>
      <c r="L10" s="158" t="s">
        <v>5</v>
      </c>
      <c r="M10" s="158">
        <v>46</v>
      </c>
      <c r="N10" s="272" t="s">
        <v>589</v>
      </c>
      <c r="O10" s="158">
        <v>4</v>
      </c>
      <c r="P10" s="158">
        <v>9</v>
      </c>
      <c r="Q10" s="158" t="s">
        <v>251</v>
      </c>
      <c r="R10" s="158" t="s">
        <v>198</v>
      </c>
      <c r="S10" s="158" t="s">
        <v>346</v>
      </c>
      <c r="T10" s="158" t="s">
        <v>5</v>
      </c>
      <c r="U10" s="158">
        <v>46</v>
      </c>
      <c r="V10" s="272" t="s">
        <v>589</v>
      </c>
      <c r="W10" s="158">
        <v>4</v>
      </c>
      <c r="X10" s="158" t="s">
        <v>5</v>
      </c>
      <c r="Z10" s="6" t="s">
        <v>592</v>
      </c>
    </row>
    <row r="11" spans="1:26" ht="11.1" customHeight="1" x14ac:dyDescent="0.25">
      <c r="B11" s="280">
        <v>22</v>
      </c>
      <c r="C11" s="280">
        <f>C10+1</f>
        <v>1</v>
      </c>
      <c r="D11" s="46">
        <v>1</v>
      </c>
      <c r="E11" s="280">
        <v>130</v>
      </c>
      <c r="F11" s="281" t="s">
        <v>32</v>
      </c>
      <c r="G11" s="281" t="s">
        <v>39</v>
      </c>
      <c r="H11" s="280">
        <v>2</v>
      </c>
      <c r="I11" s="281" t="s">
        <v>477</v>
      </c>
      <c r="J11" s="281" t="s">
        <v>194</v>
      </c>
      <c r="K11" s="281" t="s">
        <v>478</v>
      </c>
      <c r="L11" s="281" t="s">
        <v>5</v>
      </c>
      <c r="M11" s="281">
        <v>128</v>
      </c>
      <c r="N11" s="281">
        <v>70</v>
      </c>
      <c r="O11" s="281">
        <v>16</v>
      </c>
      <c r="P11" s="281">
        <v>66</v>
      </c>
      <c r="Q11" s="281" t="s">
        <v>475</v>
      </c>
      <c r="R11" s="281" t="s">
        <v>194</v>
      </c>
      <c r="S11" s="281" t="s">
        <v>476</v>
      </c>
      <c r="T11" s="281" t="s">
        <v>5</v>
      </c>
      <c r="U11" s="281">
        <v>40</v>
      </c>
      <c r="V11" s="281">
        <v>12</v>
      </c>
      <c r="W11" s="281">
        <v>2</v>
      </c>
      <c r="X11" s="281" t="s">
        <v>5</v>
      </c>
    </row>
    <row r="12" spans="1:26" ht="11.1" customHeight="1" x14ac:dyDescent="0.25">
      <c r="B12" s="280">
        <v>19</v>
      </c>
      <c r="C12" s="280">
        <f t="shared" ref="C12:C26" si="0">C11+1</f>
        <v>2</v>
      </c>
      <c r="D12" s="46">
        <v>1</v>
      </c>
      <c r="E12" s="280">
        <v>111</v>
      </c>
      <c r="F12" s="281" t="s">
        <v>11</v>
      </c>
      <c r="G12" s="281" t="s">
        <v>41</v>
      </c>
      <c r="H12" s="280">
        <v>7</v>
      </c>
      <c r="I12" s="281" t="s">
        <v>220</v>
      </c>
      <c r="J12" s="281" t="s">
        <v>194</v>
      </c>
      <c r="K12" s="281" t="s">
        <v>421</v>
      </c>
      <c r="L12" s="281" t="s">
        <v>5</v>
      </c>
      <c r="M12" s="281">
        <v>82</v>
      </c>
      <c r="N12" s="281">
        <v>34</v>
      </c>
      <c r="O12" s="281">
        <v>4</v>
      </c>
      <c r="P12" s="281">
        <v>1</v>
      </c>
      <c r="Q12" s="281" t="s">
        <v>374</v>
      </c>
      <c r="R12" s="281" t="s">
        <v>194</v>
      </c>
      <c r="S12" s="281" t="s">
        <v>420</v>
      </c>
      <c r="T12" s="281" t="s">
        <v>5</v>
      </c>
      <c r="U12" s="281">
        <v>56</v>
      </c>
      <c r="V12" s="281">
        <v>8</v>
      </c>
      <c r="W12" s="281">
        <v>8</v>
      </c>
      <c r="X12" s="281" t="s">
        <v>5</v>
      </c>
    </row>
    <row r="13" spans="1:26" ht="11.1" customHeight="1" x14ac:dyDescent="0.25">
      <c r="B13" s="280">
        <v>13</v>
      </c>
      <c r="C13" s="280">
        <f t="shared" si="0"/>
        <v>3</v>
      </c>
      <c r="D13" s="46">
        <v>1</v>
      </c>
      <c r="E13" s="280">
        <v>80</v>
      </c>
      <c r="F13" s="281" t="s">
        <v>149</v>
      </c>
      <c r="G13" s="281" t="s">
        <v>116</v>
      </c>
      <c r="H13" s="280">
        <v>8</v>
      </c>
      <c r="I13" s="281" t="s">
        <v>381</v>
      </c>
      <c r="J13" s="281" t="s">
        <v>200</v>
      </c>
      <c r="K13" s="281" t="s">
        <v>382</v>
      </c>
      <c r="L13" s="281" t="s">
        <v>5</v>
      </c>
      <c r="M13" s="281">
        <v>72</v>
      </c>
      <c r="N13" s="281">
        <v>28</v>
      </c>
      <c r="O13" s="281">
        <v>2</v>
      </c>
      <c r="P13" s="281">
        <v>1</v>
      </c>
      <c r="Q13" s="281" t="s">
        <v>378</v>
      </c>
      <c r="R13" s="281" t="s">
        <v>379</v>
      </c>
      <c r="S13" s="281" t="s">
        <v>380</v>
      </c>
      <c r="T13" s="281" t="s">
        <v>5</v>
      </c>
      <c r="U13" s="281">
        <v>71</v>
      </c>
      <c r="V13" s="281">
        <v>1</v>
      </c>
      <c r="W13" s="281">
        <v>1</v>
      </c>
      <c r="X13" s="281" t="s">
        <v>5</v>
      </c>
    </row>
    <row r="14" spans="1:26" ht="11.1" customHeight="1" x14ac:dyDescent="0.25">
      <c r="B14" s="280">
        <v>31</v>
      </c>
      <c r="C14" s="280">
        <f t="shared" si="0"/>
        <v>4</v>
      </c>
      <c r="D14" s="46" t="s">
        <v>520</v>
      </c>
      <c r="E14" s="280">
        <v>19</v>
      </c>
      <c r="F14" s="281" t="s">
        <v>10</v>
      </c>
      <c r="G14" s="281" t="s">
        <v>222</v>
      </c>
      <c r="H14" s="228">
        <v>1</v>
      </c>
      <c r="I14" s="281" t="s">
        <v>541</v>
      </c>
      <c r="J14" s="281" t="s">
        <v>194</v>
      </c>
      <c r="K14" s="281" t="s">
        <v>542</v>
      </c>
      <c r="L14" s="281" t="s">
        <v>6</v>
      </c>
      <c r="M14" s="281">
        <v>80</v>
      </c>
      <c r="N14" s="281">
        <v>20</v>
      </c>
      <c r="O14" s="281">
        <v>18</v>
      </c>
      <c r="P14" s="281">
        <v>12</v>
      </c>
      <c r="Q14" s="281" t="s">
        <v>539</v>
      </c>
      <c r="R14" s="281" t="s">
        <v>209</v>
      </c>
      <c r="S14" s="281" t="s">
        <v>540</v>
      </c>
      <c r="T14" s="281" t="s">
        <v>6</v>
      </c>
      <c r="U14" s="281">
        <v>66</v>
      </c>
      <c r="V14" s="281">
        <v>46</v>
      </c>
      <c r="W14" s="281">
        <v>34</v>
      </c>
      <c r="X14" s="281" t="s">
        <v>6</v>
      </c>
    </row>
    <row r="15" spans="1:26" ht="11.1" customHeight="1" x14ac:dyDescent="0.25">
      <c r="B15" s="280">
        <v>20</v>
      </c>
      <c r="C15" s="280">
        <f t="shared" si="0"/>
        <v>5</v>
      </c>
      <c r="D15" s="46">
        <v>1</v>
      </c>
      <c r="E15" s="280">
        <v>123</v>
      </c>
      <c r="F15" s="281" t="s">
        <v>275</v>
      </c>
      <c r="G15" s="281" t="s">
        <v>117</v>
      </c>
      <c r="H15" s="280">
        <v>3</v>
      </c>
      <c r="I15" s="281" t="s">
        <v>467</v>
      </c>
      <c r="J15" s="281" t="s">
        <v>194</v>
      </c>
      <c r="K15" s="281" t="s">
        <v>468</v>
      </c>
      <c r="L15" s="281" t="s">
        <v>6</v>
      </c>
      <c r="M15" s="281">
        <v>51</v>
      </c>
      <c r="N15" s="281">
        <v>19</v>
      </c>
      <c r="O15" s="281">
        <v>3</v>
      </c>
      <c r="P15" s="281">
        <v>10</v>
      </c>
      <c r="Q15" s="281" t="s">
        <v>465</v>
      </c>
      <c r="R15" s="281" t="s">
        <v>379</v>
      </c>
      <c r="S15" s="281" t="s">
        <v>466</v>
      </c>
      <c r="T15" s="281" t="s">
        <v>6</v>
      </c>
      <c r="U15" s="281">
        <v>57</v>
      </c>
      <c r="V15" s="281">
        <v>3</v>
      </c>
      <c r="W15" s="281">
        <v>3</v>
      </c>
      <c r="X15" s="281" t="s">
        <v>6</v>
      </c>
    </row>
    <row r="16" spans="1:26" ht="11.1" customHeight="1" x14ac:dyDescent="0.25">
      <c r="B16" s="280">
        <v>21</v>
      </c>
      <c r="C16" s="280">
        <f t="shared" si="0"/>
        <v>6</v>
      </c>
      <c r="D16" s="46">
        <v>1</v>
      </c>
      <c r="E16" s="280">
        <v>127</v>
      </c>
      <c r="F16" s="281" t="s">
        <v>275</v>
      </c>
      <c r="G16" s="281" t="s">
        <v>117</v>
      </c>
      <c r="H16" s="280">
        <v>7</v>
      </c>
      <c r="I16" s="281" t="s">
        <v>472</v>
      </c>
      <c r="J16" s="281" t="s">
        <v>474</v>
      </c>
      <c r="K16" s="281" t="s">
        <v>473</v>
      </c>
      <c r="L16" s="281" t="s">
        <v>6</v>
      </c>
      <c r="M16" s="281">
        <v>55</v>
      </c>
      <c r="N16" s="281">
        <v>13</v>
      </c>
      <c r="O16" s="281">
        <v>13</v>
      </c>
      <c r="P16" s="281">
        <v>9</v>
      </c>
      <c r="Q16" s="281" t="s">
        <v>469</v>
      </c>
      <c r="R16" s="281" t="s">
        <v>471</v>
      </c>
      <c r="S16" s="281" t="s">
        <v>470</v>
      </c>
      <c r="T16" s="281" t="s">
        <v>6</v>
      </c>
      <c r="U16" s="281">
        <v>44</v>
      </c>
      <c r="V16" s="281">
        <v>14</v>
      </c>
      <c r="W16" s="281">
        <v>6</v>
      </c>
      <c r="X16" s="281" t="s">
        <v>6</v>
      </c>
    </row>
    <row r="17" spans="2:24" ht="11.1" customHeight="1" x14ac:dyDescent="0.25">
      <c r="B17" s="280">
        <v>25</v>
      </c>
      <c r="C17" s="280">
        <f t="shared" si="0"/>
        <v>7</v>
      </c>
      <c r="D17" s="46">
        <v>2</v>
      </c>
      <c r="E17" s="280">
        <v>10</v>
      </c>
      <c r="F17" s="281" t="s">
        <v>479</v>
      </c>
      <c r="G17" s="281" t="s">
        <v>347</v>
      </c>
      <c r="H17" s="280">
        <v>2</v>
      </c>
      <c r="I17" s="281" t="s">
        <v>492</v>
      </c>
      <c r="J17" s="281" t="s">
        <v>493</v>
      </c>
      <c r="K17" s="281" t="s">
        <v>491</v>
      </c>
      <c r="L17" s="281" t="s">
        <v>5</v>
      </c>
      <c r="M17" s="281">
        <v>50</v>
      </c>
      <c r="N17" s="281">
        <v>12</v>
      </c>
      <c r="O17" s="281">
        <v>10</v>
      </c>
      <c r="P17" s="281">
        <v>12</v>
      </c>
      <c r="Q17" s="281" t="s">
        <v>199</v>
      </c>
      <c r="R17" s="281" t="s">
        <v>490</v>
      </c>
      <c r="S17" s="281" t="s">
        <v>489</v>
      </c>
      <c r="T17" s="281" t="s">
        <v>5</v>
      </c>
      <c r="U17" s="281">
        <v>42</v>
      </c>
      <c r="V17" s="281">
        <v>29</v>
      </c>
      <c r="W17" s="281">
        <v>16</v>
      </c>
      <c r="X17" s="281" t="s">
        <v>5</v>
      </c>
    </row>
    <row r="18" spans="2:24" ht="11.1" customHeight="1" x14ac:dyDescent="0.25">
      <c r="B18" s="280">
        <v>14</v>
      </c>
      <c r="C18" s="280">
        <f t="shared" si="0"/>
        <v>8</v>
      </c>
      <c r="D18" s="46">
        <v>1</v>
      </c>
      <c r="E18" s="280">
        <v>90</v>
      </c>
      <c r="F18" s="281" t="s">
        <v>10</v>
      </c>
      <c r="G18" s="281" t="s">
        <v>9</v>
      </c>
      <c r="H18" s="280">
        <v>2</v>
      </c>
      <c r="I18" s="281" t="s">
        <v>398</v>
      </c>
      <c r="J18" s="281" t="s">
        <v>493</v>
      </c>
      <c r="K18" s="281" t="s">
        <v>399</v>
      </c>
      <c r="L18" s="281" t="s">
        <v>6</v>
      </c>
      <c r="M18" s="281">
        <v>48</v>
      </c>
      <c r="N18" s="281">
        <v>12</v>
      </c>
      <c r="O18" s="281">
        <v>8</v>
      </c>
      <c r="P18" s="281">
        <v>24</v>
      </c>
      <c r="Q18" s="281" t="s">
        <v>395</v>
      </c>
      <c r="R18" s="281" t="s">
        <v>396</v>
      </c>
      <c r="S18" s="281" t="s">
        <v>397</v>
      </c>
      <c r="T18" s="281" t="s">
        <v>6</v>
      </c>
      <c r="U18" s="281">
        <v>25</v>
      </c>
      <c r="V18" s="281">
        <v>1</v>
      </c>
      <c r="W18" s="281">
        <v>1</v>
      </c>
      <c r="X18" s="281" t="s">
        <v>6</v>
      </c>
    </row>
    <row r="19" spans="2:24" ht="11.1" customHeight="1" x14ac:dyDescent="0.25">
      <c r="B19" s="280">
        <v>18</v>
      </c>
      <c r="C19" s="280">
        <f t="shared" si="0"/>
        <v>9</v>
      </c>
      <c r="D19" s="46">
        <v>1</v>
      </c>
      <c r="E19" s="280">
        <v>106</v>
      </c>
      <c r="F19" s="281" t="s">
        <v>41</v>
      </c>
      <c r="G19" s="281" t="s">
        <v>11</v>
      </c>
      <c r="H19" s="280">
        <v>2</v>
      </c>
      <c r="I19" s="281" t="s">
        <v>419</v>
      </c>
      <c r="J19" s="281" t="s">
        <v>194</v>
      </c>
      <c r="K19" s="281" t="s">
        <v>418</v>
      </c>
      <c r="L19" s="281" t="s">
        <v>6</v>
      </c>
      <c r="M19" s="281">
        <v>84</v>
      </c>
      <c r="N19" s="281">
        <v>10</v>
      </c>
      <c r="O19" s="281">
        <v>4</v>
      </c>
      <c r="P19" s="281">
        <v>6</v>
      </c>
      <c r="Q19" s="281" t="s">
        <v>197</v>
      </c>
      <c r="R19" s="281" t="s">
        <v>209</v>
      </c>
      <c r="S19" s="281" t="s">
        <v>417</v>
      </c>
      <c r="T19" s="281" t="s">
        <v>6</v>
      </c>
      <c r="U19" s="281">
        <v>92</v>
      </c>
      <c r="V19" s="281">
        <v>62</v>
      </c>
      <c r="W19" s="281">
        <v>12</v>
      </c>
      <c r="X19" s="281" t="s">
        <v>6</v>
      </c>
    </row>
    <row r="20" spans="2:24" ht="11.1" customHeight="1" x14ac:dyDescent="0.25">
      <c r="B20" s="280">
        <v>1</v>
      </c>
      <c r="C20" s="280">
        <f t="shared" si="0"/>
        <v>10</v>
      </c>
      <c r="D20" s="46">
        <v>1</v>
      </c>
      <c r="E20" s="280">
        <v>3</v>
      </c>
      <c r="F20" s="281" t="s">
        <v>147</v>
      </c>
      <c r="G20" s="281" t="s">
        <v>33</v>
      </c>
      <c r="H20" s="280">
        <v>3</v>
      </c>
      <c r="I20" s="281" t="s">
        <v>179</v>
      </c>
      <c r="J20" s="281" t="s">
        <v>336</v>
      </c>
      <c r="K20" s="281" t="s">
        <v>337</v>
      </c>
      <c r="L20" s="55" t="s">
        <v>6</v>
      </c>
      <c r="M20" s="281">
        <v>46</v>
      </c>
      <c r="N20" s="55">
        <v>10</v>
      </c>
      <c r="O20" s="281">
        <v>4</v>
      </c>
      <c r="P20" s="281">
        <v>1</v>
      </c>
      <c r="Q20" s="281" t="s">
        <v>199</v>
      </c>
      <c r="R20" s="281" t="s">
        <v>209</v>
      </c>
      <c r="S20" s="281" t="s">
        <v>338</v>
      </c>
      <c r="T20" s="55" t="s">
        <v>6</v>
      </c>
      <c r="U20" s="281">
        <v>45</v>
      </c>
      <c r="V20" s="281">
        <v>19</v>
      </c>
      <c r="W20" s="281">
        <v>1</v>
      </c>
      <c r="X20" s="55" t="s">
        <v>6</v>
      </c>
    </row>
    <row r="21" spans="2:24" ht="11.1" customHeight="1" x14ac:dyDescent="0.25">
      <c r="B21" s="280">
        <v>8</v>
      </c>
      <c r="C21" s="280">
        <f t="shared" si="0"/>
        <v>11</v>
      </c>
      <c r="D21" s="46">
        <v>1</v>
      </c>
      <c r="E21" s="280">
        <v>67</v>
      </c>
      <c r="F21" s="281" t="s">
        <v>148</v>
      </c>
      <c r="G21" s="281" t="s">
        <v>222</v>
      </c>
      <c r="H21" s="280">
        <v>3</v>
      </c>
      <c r="I21" s="281" t="s">
        <v>363</v>
      </c>
      <c r="J21" s="281" t="s">
        <v>336</v>
      </c>
      <c r="K21" s="281" t="s">
        <v>362</v>
      </c>
      <c r="L21" s="281" t="s">
        <v>6</v>
      </c>
      <c r="M21" s="281">
        <v>38</v>
      </c>
      <c r="N21" s="281">
        <v>10</v>
      </c>
      <c r="O21" s="281">
        <v>4</v>
      </c>
      <c r="P21" s="281">
        <v>1</v>
      </c>
      <c r="Q21" s="281" t="s">
        <v>364</v>
      </c>
      <c r="R21" s="281" t="s">
        <v>209</v>
      </c>
      <c r="S21" s="281" t="s">
        <v>361</v>
      </c>
      <c r="T21" s="281" t="s">
        <v>6</v>
      </c>
      <c r="U21" s="281">
        <v>37</v>
      </c>
      <c r="V21" s="281">
        <v>11</v>
      </c>
      <c r="W21" s="281">
        <v>1</v>
      </c>
      <c r="X21" s="281" t="s">
        <v>6</v>
      </c>
    </row>
    <row r="22" spans="2:24" ht="11.1" customHeight="1" x14ac:dyDescent="0.25">
      <c r="B22" s="280">
        <v>15</v>
      </c>
      <c r="C22" s="280">
        <f t="shared" si="0"/>
        <v>12</v>
      </c>
      <c r="D22" s="46">
        <v>1</v>
      </c>
      <c r="E22" s="280">
        <v>97</v>
      </c>
      <c r="F22" s="281" t="s">
        <v>273</v>
      </c>
      <c r="G22" s="281" t="s">
        <v>30</v>
      </c>
      <c r="H22" s="280">
        <v>1</v>
      </c>
      <c r="I22" s="281" t="s">
        <v>402</v>
      </c>
      <c r="J22" s="281" t="s">
        <v>196</v>
      </c>
      <c r="K22" s="281" t="s">
        <v>403</v>
      </c>
      <c r="L22" s="281" t="s">
        <v>6</v>
      </c>
      <c r="M22" s="281">
        <v>55</v>
      </c>
      <c r="N22" s="281">
        <v>7</v>
      </c>
      <c r="O22" s="281">
        <v>1</v>
      </c>
      <c r="P22" s="281">
        <v>5</v>
      </c>
      <c r="Q22" s="281" t="s">
        <v>400</v>
      </c>
      <c r="R22" s="281" t="s">
        <v>208</v>
      </c>
      <c r="S22" s="281" t="s">
        <v>401</v>
      </c>
      <c r="T22" s="281" t="s">
        <v>6</v>
      </c>
      <c r="U22" s="281">
        <v>50</v>
      </c>
      <c r="V22" s="281">
        <v>24</v>
      </c>
      <c r="W22" s="281">
        <v>2</v>
      </c>
      <c r="X22" s="281" t="s">
        <v>6</v>
      </c>
    </row>
    <row r="23" spans="2:24" ht="11.1" customHeight="1" x14ac:dyDescent="0.25">
      <c r="B23" s="280">
        <v>30</v>
      </c>
      <c r="C23" s="280">
        <f t="shared" si="0"/>
        <v>13</v>
      </c>
      <c r="D23" s="46">
        <v>2</v>
      </c>
      <c r="E23" s="280">
        <v>58</v>
      </c>
      <c r="F23" s="281" t="s">
        <v>117</v>
      </c>
      <c r="G23" s="281" t="s">
        <v>36</v>
      </c>
      <c r="H23" s="280">
        <v>2</v>
      </c>
      <c r="I23" s="281" t="s">
        <v>528</v>
      </c>
      <c r="J23" s="281" t="s">
        <v>532</v>
      </c>
      <c r="K23" s="281" t="s">
        <v>529</v>
      </c>
      <c r="L23" s="281" t="s">
        <v>5</v>
      </c>
      <c r="M23" s="281">
        <v>64</v>
      </c>
      <c r="N23" s="281">
        <v>6</v>
      </c>
      <c r="O23" s="281">
        <v>6</v>
      </c>
      <c r="P23" s="281">
        <v>4</v>
      </c>
      <c r="Q23" s="281" t="s">
        <v>530</v>
      </c>
      <c r="R23" s="281" t="s">
        <v>532</v>
      </c>
      <c r="S23" s="281" t="s">
        <v>531</v>
      </c>
      <c r="T23" s="281" t="s">
        <v>5</v>
      </c>
      <c r="U23" s="281">
        <v>60</v>
      </c>
      <c r="V23" s="281">
        <v>32</v>
      </c>
      <c r="W23" s="281">
        <v>2</v>
      </c>
      <c r="X23" s="281" t="s">
        <v>5</v>
      </c>
    </row>
    <row r="24" spans="2:24" ht="11.1" customHeight="1" x14ac:dyDescent="0.25">
      <c r="B24" s="280">
        <v>17</v>
      </c>
      <c r="C24" s="280">
        <f t="shared" si="0"/>
        <v>14</v>
      </c>
      <c r="D24" s="46">
        <v>1</v>
      </c>
      <c r="E24" s="280">
        <v>103</v>
      </c>
      <c r="F24" s="281" t="s">
        <v>273</v>
      </c>
      <c r="G24" s="281" t="s">
        <v>30</v>
      </c>
      <c r="H24" s="280">
        <v>7</v>
      </c>
      <c r="I24" s="281" t="s">
        <v>355</v>
      </c>
      <c r="J24" s="281" t="s">
        <v>411</v>
      </c>
      <c r="K24" s="281" t="s">
        <v>412</v>
      </c>
      <c r="L24" s="281" t="s">
        <v>6</v>
      </c>
      <c r="M24" s="281">
        <v>48</v>
      </c>
      <c r="N24" s="281">
        <v>6</v>
      </c>
      <c r="O24" s="281">
        <v>4</v>
      </c>
      <c r="P24" s="281">
        <v>2</v>
      </c>
      <c r="Q24" s="281" t="s">
        <v>406</v>
      </c>
      <c r="R24" s="281" t="s">
        <v>409</v>
      </c>
      <c r="S24" s="281" t="s">
        <v>410</v>
      </c>
      <c r="T24" s="281" t="s">
        <v>6</v>
      </c>
      <c r="U24" s="281">
        <v>44</v>
      </c>
      <c r="V24" s="281">
        <v>12</v>
      </c>
      <c r="W24" s="281">
        <v>6</v>
      </c>
      <c r="X24" s="281" t="s">
        <v>6</v>
      </c>
    </row>
    <row r="25" spans="2:24" ht="11.1" customHeight="1" x14ac:dyDescent="0.25">
      <c r="B25" s="280">
        <v>24</v>
      </c>
      <c r="C25" s="280">
        <f t="shared" si="0"/>
        <v>15</v>
      </c>
      <c r="D25" s="46">
        <v>2</v>
      </c>
      <c r="E25" s="280">
        <v>8</v>
      </c>
      <c r="F25" s="281" t="s">
        <v>33</v>
      </c>
      <c r="G25" s="281" t="s">
        <v>34</v>
      </c>
      <c r="H25" s="280">
        <v>8</v>
      </c>
      <c r="I25" s="281" t="s">
        <v>486</v>
      </c>
      <c r="J25" s="281" t="s">
        <v>488</v>
      </c>
      <c r="K25" s="281" t="s">
        <v>487</v>
      </c>
      <c r="L25" s="281" t="s">
        <v>5</v>
      </c>
      <c r="M25" s="281">
        <v>96</v>
      </c>
      <c r="N25" s="281">
        <v>4</v>
      </c>
      <c r="O25" s="281">
        <v>4</v>
      </c>
      <c r="P25" s="281">
        <v>1</v>
      </c>
      <c r="Q25" s="281" t="s">
        <v>483</v>
      </c>
      <c r="R25" s="281" t="s">
        <v>484</v>
      </c>
      <c r="S25" s="281" t="s">
        <v>485</v>
      </c>
      <c r="T25" s="281" t="s">
        <v>5</v>
      </c>
      <c r="U25" s="281">
        <v>95</v>
      </c>
      <c r="V25" s="281">
        <v>17</v>
      </c>
      <c r="W25" s="281">
        <v>17</v>
      </c>
      <c r="X25" s="281" t="s">
        <v>5</v>
      </c>
    </row>
    <row r="26" spans="2:24" x14ac:dyDescent="0.25">
      <c r="B26" s="280">
        <v>9</v>
      </c>
      <c r="C26" s="280">
        <f t="shared" si="0"/>
        <v>16</v>
      </c>
      <c r="D26" s="46">
        <v>1</v>
      </c>
      <c r="E26" s="280">
        <v>70</v>
      </c>
      <c r="F26" s="281" t="s">
        <v>222</v>
      </c>
      <c r="G26" s="281" t="s">
        <v>148</v>
      </c>
      <c r="H26" s="280">
        <v>6</v>
      </c>
      <c r="I26" s="281" t="s">
        <v>368</v>
      </c>
      <c r="J26" s="281" t="s">
        <v>369</v>
      </c>
      <c r="K26" s="281" t="s">
        <v>370</v>
      </c>
      <c r="L26" s="281" t="s">
        <v>5</v>
      </c>
      <c r="M26" s="281">
        <v>56</v>
      </c>
      <c r="N26" s="281">
        <v>4</v>
      </c>
      <c r="O26" s="281">
        <v>4</v>
      </c>
      <c r="P26" s="281">
        <v>1</v>
      </c>
      <c r="Q26" s="281" t="s">
        <v>367</v>
      </c>
      <c r="R26" s="281" t="s">
        <v>366</v>
      </c>
      <c r="S26" s="281" t="s">
        <v>365</v>
      </c>
      <c r="T26" s="281" t="s">
        <v>5</v>
      </c>
      <c r="U26" s="281">
        <v>55</v>
      </c>
      <c r="V26" s="281">
        <v>23</v>
      </c>
      <c r="W26" s="281">
        <v>23</v>
      </c>
      <c r="X26" s="281" t="s">
        <v>5</v>
      </c>
    </row>
    <row r="27" spans="2:24" x14ac:dyDescent="0.25">
      <c r="B27" s="280">
        <v>11</v>
      </c>
      <c r="C27" s="280"/>
      <c r="D27" s="46">
        <v>1</v>
      </c>
      <c r="E27" s="280">
        <v>77</v>
      </c>
      <c r="F27" s="281" t="s">
        <v>116</v>
      </c>
      <c r="G27" s="281" t="s">
        <v>149</v>
      </c>
      <c r="H27" s="280">
        <v>5</v>
      </c>
      <c r="I27" s="281" t="s">
        <v>374</v>
      </c>
      <c r="J27" s="281" t="s">
        <v>590</v>
      </c>
      <c r="K27" s="281" t="s">
        <v>375</v>
      </c>
      <c r="L27" s="281" t="s">
        <v>6</v>
      </c>
      <c r="M27" s="281">
        <v>49</v>
      </c>
      <c r="N27" s="281">
        <v>3</v>
      </c>
      <c r="O27" s="281">
        <v>3</v>
      </c>
      <c r="P27" s="281">
        <v>2</v>
      </c>
      <c r="Q27" s="281" t="s">
        <v>206</v>
      </c>
      <c r="R27" s="281" t="s">
        <v>210</v>
      </c>
      <c r="S27" s="281" t="s">
        <v>373</v>
      </c>
      <c r="T27" s="281" t="s">
        <v>6</v>
      </c>
      <c r="U27" s="281">
        <v>47</v>
      </c>
      <c r="V27" s="281">
        <v>1</v>
      </c>
      <c r="W27" s="281">
        <v>1</v>
      </c>
      <c r="X27" s="281" t="s">
        <v>6</v>
      </c>
    </row>
    <row r="28" spans="2:24" x14ac:dyDescent="0.25">
      <c r="B28" s="280">
        <v>7</v>
      </c>
      <c r="C28" s="280"/>
      <c r="D28" s="46">
        <v>1</v>
      </c>
      <c r="E28" s="280">
        <v>60</v>
      </c>
      <c r="F28" s="281" t="s">
        <v>31</v>
      </c>
      <c r="G28" s="281" t="s">
        <v>256</v>
      </c>
      <c r="H28" s="280">
        <v>4</v>
      </c>
      <c r="I28" s="281" t="s">
        <v>355</v>
      </c>
      <c r="J28" s="281" t="s">
        <v>356</v>
      </c>
      <c r="K28" s="281" t="s">
        <v>357</v>
      </c>
      <c r="L28" s="281" t="s">
        <v>5</v>
      </c>
      <c r="M28" s="281">
        <v>51</v>
      </c>
      <c r="N28" s="281">
        <v>3</v>
      </c>
      <c r="O28" s="281">
        <v>1</v>
      </c>
      <c r="P28" s="281">
        <v>3</v>
      </c>
      <c r="Q28" s="281" t="s">
        <v>358</v>
      </c>
      <c r="R28" s="281" t="s">
        <v>359</v>
      </c>
      <c r="S28" s="281" t="s">
        <v>360</v>
      </c>
      <c r="T28" s="281" t="s">
        <v>5</v>
      </c>
      <c r="U28" s="281">
        <v>46</v>
      </c>
      <c r="V28" s="281">
        <v>12</v>
      </c>
      <c r="W28" s="281">
        <v>2</v>
      </c>
      <c r="X28" s="281" t="s">
        <v>5</v>
      </c>
    </row>
    <row r="29" spans="2:24" x14ac:dyDescent="0.25">
      <c r="B29" s="280">
        <v>16</v>
      </c>
      <c r="C29" s="280"/>
      <c r="D29" s="46">
        <v>1</v>
      </c>
      <c r="E29" s="280">
        <v>101</v>
      </c>
      <c r="F29" s="281" t="s">
        <v>273</v>
      </c>
      <c r="G29" s="281" t="s">
        <v>30</v>
      </c>
      <c r="H29" s="280">
        <v>5</v>
      </c>
      <c r="I29" s="281" t="s">
        <v>406</v>
      </c>
      <c r="J29" s="281" t="s">
        <v>407</v>
      </c>
      <c r="K29" s="281" t="s">
        <v>408</v>
      </c>
      <c r="L29" s="281" t="s">
        <v>6</v>
      </c>
      <c r="M29" s="281">
        <v>36</v>
      </c>
      <c r="N29" s="281">
        <v>2</v>
      </c>
      <c r="O29" s="281">
        <v>2</v>
      </c>
      <c r="P29" s="281">
        <v>1</v>
      </c>
      <c r="Q29" s="281" t="s">
        <v>358</v>
      </c>
      <c r="R29" s="281" t="s">
        <v>404</v>
      </c>
      <c r="S29" s="281" t="s">
        <v>405</v>
      </c>
      <c r="T29" s="281" t="s">
        <v>6</v>
      </c>
      <c r="U29" s="281">
        <v>35</v>
      </c>
      <c r="V29" s="281">
        <v>1</v>
      </c>
      <c r="W29" s="281">
        <v>1</v>
      </c>
      <c r="X29" s="281" t="s">
        <v>6</v>
      </c>
    </row>
    <row r="30" spans="2:24" x14ac:dyDescent="0.25">
      <c r="B30" s="280">
        <v>29</v>
      </c>
      <c r="C30" s="280"/>
      <c r="D30" s="46">
        <v>2</v>
      </c>
      <c r="E30" s="280">
        <v>24</v>
      </c>
      <c r="F30" s="281" t="s">
        <v>32</v>
      </c>
      <c r="G30" s="281" t="s">
        <v>122</v>
      </c>
      <c r="H30" s="280">
        <v>8</v>
      </c>
      <c r="I30" s="281" t="s">
        <v>513</v>
      </c>
      <c r="J30" s="281" t="s">
        <v>194</v>
      </c>
      <c r="K30" s="281" t="s">
        <v>514</v>
      </c>
      <c r="L30" s="281" t="s">
        <v>5</v>
      </c>
      <c r="M30" s="281">
        <v>77</v>
      </c>
      <c r="N30" s="281">
        <v>1</v>
      </c>
      <c r="O30" s="281">
        <v>1</v>
      </c>
      <c r="P30" s="281">
        <v>1</v>
      </c>
      <c r="Q30" s="281" t="s">
        <v>511</v>
      </c>
      <c r="R30" s="281" t="s">
        <v>209</v>
      </c>
      <c r="S30" s="281" t="s">
        <v>512</v>
      </c>
      <c r="T30" s="281" t="s">
        <v>5</v>
      </c>
      <c r="U30" s="281">
        <v>76</v>
      </c>
      <c r="V30" s="281">
        <v>42</v>
      </c>
      <c r="W30" s="281">
        <v>6</v>
      </c>
      <c r="X30" s="281" t="s">
        <v>5</v>
      </c>
    </row>
    <row r="31" spans="2:24" x14ac:dyDescent="0.25">
      <c r="B31" s="273">
        <v>32</v>
      </c>
      <c r="C31" s="273"/>
      <c r="D31" s="273" t="s">
        <v>520</v>
      </c>
      <c r="E31" s="273">
        <v>23</v>
      </c>
      <c r="F31" s="273" t="s">
        <v>222</v>
      </c>
      <c r="G31" s="273" t="s">
        <v>10</v>
      </c>
      <c r="H31" s="228">
        <v>4</v>
      </c>
      <c r="I31" s="273" t="s">
        <v>495</v>
      </c>
      <c r="J31" s="273" t="s">
        <v>547</v>
      </c>
      <c r="K31" s="273" t="s">
        <v>546</v>
      </c>
      <c r="L31" s="273" t="s">
        <v>5</v>
      </c>
      <c r="M31" s="273">
        <v>63</v>
      </c>
      <c r="N31" s="273">
        <v>1</v>
      </c>
      <c r="O31" s="273">
        <v>1</v>
      </c>
      <c r="P31" s="273">
        <v>1</v>
      </c>
      <c r="Q31" s="273" t="s">
        <v>544</v>
      </c>
      <c r="R31" s="273" t="s">
        <v>366</v>
      </c>
      <c r="S31" s="273" t="s">
        <v>545</v>
      </c>
      <c r="T31" s="273" t="s">
        <v>5</v>
      </c>
      <c r="U31" s="273">
        <v>62</v>
      </c>
      <c r="V31" s="273">
        <v>30</v>
      </c>
      <c r="W31" s="273">
        <v>12</v>
      </c>
      <c r="X31" s="273" t="s">
        <v>5</v>
      </c>
    </row>
    <row r="32" spans="2:24" x14ac:dyDescent="0.25">
      <c r="B32" s="280">
        <v>12</v>
      </c>
      <c r="C32" s="280"/>
      <c r="D32" s="46">
        <v>1</v>
      </c>
      <c r="E32" s="280">
        <v>78</v>
      </c>
      <c r="F32" s="281" t="s">
        <v>149</v>
      </c>
      <c r="G32" s="281" t="s">
        <v>116</v>
      </c>
      <c r="H32" s="280">
        <v>6</v>
      </c>
      <c r="I32" s="281" t="s">
        <v>181</v>
      </c>
      <c r="J32" s="281" t="s">
        <v>194</v>
      </c>
      <c r="K32" s="281" t="s">
        <v>377</v>
      </c>
      <c r="L32" s="281" t="s">
        <v>5</v>
      </c>
      <c r="M32" s="281">
        <v>61</v>
      </c>
      <c r="N32" s="281">
        <v>1</v>
      </c>
      <c r="O32" s="281">
        <v>1</v>
      </c>
      <c r="P32" s="281">
        <v>1</v>
      </c>
      <c r="Q32" s="281" t="s">
        <v>374</v>
      </c>
      <c r="R32" s="281" t="s">
        <v>209</v>
      </c>
      <c r="S32" s="281" t="s">
        <v>376</v>
      </c>
      <c r="T32" s="281" t="s">
        <v>5</v>
      </c>
      <c r="U32" s="281">
        <v>60</v>
      </c>
      <c r="V32" s="281">
        <v>26</v>
      </c>
      <c r="W32" s="281">
        <v>12</v>
      </c>
      <c r="X32" s="281" t="s">
        <v>5</v>
      </c>
    </row>
    <row r="33" spans="2:24" x14ac:dyDescent="0.25">
      <c r="B33" s="280">
        <v>28</v>
      </c>
      <c r="C33" s="280"/>
      <c r="D33" s="46">
        <v>2</v>
      </c>
      <c r="E33" s="280">
        <v>21</v>
      </c>
      <c r="F33" s="281" t="s">
        <v>122</v>
      </c>
      <c r="G33" s="281" t="s">
        <v>32</v>
      </c>
      <c r="H33" s="280">
        <v>5</v>
      </c>
      <c r="I33" s="281" t="s">
        <v>508</v>
      </c>
      <c r="J33" s="281" t="s">
        <v>510</v>
      </c>
      <c r="K33" s="281" t="s">
        <v>509</v>
      </c>
      <c r="L33" s="281" t="s">
        <v>6</v>
      </c>
      <c r="M33" s="281">
        <v>55</v>
      </c>
      <c r="N33" s="281">
        <v>1</v>
      </c>
      <c r="O33" s="281">
        <v>1</v>
      </c>
      <c r="P33" s="281">
        <v>1</v>
      </c>
      <c r="Q33" s="281" t="s">
        <v>505</v>
      </c>
      <c r="R33" s="281" t="s">
        <v>507</v>
      </c>
      <c r="S33" s="281" t="s">
        <v>506</v>
      </c>
      <c r="T33" s="281" t="s">
        <v>6</v>
      </c>
      <c r="U33" s="281">
        <v>54</v>
      </c>
      <c r="V33" s="281">
        <v>38</v>
      </c>
      <c r="W33" s="281">
        <v>8</v>
      </c>
      <c r="X33" s="281" t="s">
        <v>6</v>
      </c>
    </row>
    <row r="34" spans="2:24" x14ac:dyDescent="0.25">
      <c r="B34" s="280">
        <v>27</v>
      </c>
      <c r="C34" s="280"/>
      <c r="D34" s="46">
        <v>2</v>
      </c>
      <c r="E34" s="280">
        <v>16</v>
      </c>
      <c r="F34" s="281" t="s">
        <v>479</v>
      </c>
      <c r="G34" s="281" t="s">
        <v>347</v>
      </c>
      <c r="H34" s="280">
        <v>8</v>
      </c>
      <c r="I34" s="280" t="s">
        <v>503</v>
      </c>
      <c r="J34" s="280" t="s">
        <v>501</v>
      </c>
      <c r="K34" s="280" t="s">
        <v>504</v>
      </c>
      <c r="L34" s="280" t="s">
        <v>5</v>
      </c>
      <c r="M34" s="280">
        <v>52</v>
      </c>
      <c r="N34" s="46">
        <v>1</v>
      </c>
      <c r="O34" s="281">
        <v>1</v>
      </c>
      <c r="P34" s="281">
        <v>1</v>
      </c>
      <c r="Q34" s="281" t="s">
        <v>500</v>
      </c>
      <c r="R34" s="281" t="s">
        <v>501</v>
      </c>
      <c r="S34" s="281" t="s">
        <v>502</v>
      </c>
      <c r="T34" s="281" t="s">
        <v>5</v>
      </c>
      <c r="U34" s="281">
        <v>51</v>
      </c>
      <c r="V34" s="281">
        <v>7</v>
      </c>
      <c r="W34" s="281">
        <v>5</v>
      </c>
      <c r="X34" s="281" t="s">
        <v>5</v>
      </c>
    </row>
    <row r="35" spans="2:24" x14ac:dyDescent="0.25">
      <c r="B35" s="280">
        <v>23</v>
      </c>
      <c r="C35" s="280"/>
      <c r="D35" s="46">
        <v>2</v>
      </c>
      <c r="E35" s="280">
        <v>1</v>
      </c>
      <c r="F35" s="281" t="s">
        <v>34</v>
      </c>
      <c r="G35" s="281" t="s">
        <v>33</v>
      </c>
      <c r="H35" s="280">
        <v>1</v>
      </c>
      <c r="I35" s="281" t="s">
        <v>481</v>
      </c>
      <c r="J35" s="281" t="s">
        <v>482</v>
      </c>
      <c r="K35" s="281" t="s">
        <v>480</v>
      </c>
      <c r="L35" s="281" t="s">
        <v>6</v>
      </c>
      <c r="M35" s="281">
        <v>47</v>
      </c>
      <c r="N35" s="281">
        <v>1</v>
      </c>
      <c r="O35" s="281">
        <v>1</v>
      </c>
      <c r="P35" s="281" t="s">
        <v>4</v>
      </c>
      <c r="Q35" s="281" t="s">
        <v>481</v>
      </c>
      <c r="R35" s="281" t="s">
        <v>482</v>
      </c>
      <c r="S35" s="281" t="s">
        <v>480</v>
      </c>
      <c r="T35" s="281" t="s">
        <v>6</v>
      </c>
      <c r="U35" s="281">
        <v>47</v>
      </c>
      <c r="V35" s="281">
        <v>1</v>
      </c>
      <c r="W35" s="281">
        <v>1</v>
      </c>
      <c r="X35" s="281" t="s">
        <v>6</v>
      </c>
    </row>
    <row r="36" spans="2:24" x14ac:dyDescent="0.25">
      <c r="B36" s="280">
        <v>5</v>
      </c>
      <c r="C36" s="280"/>
      <c r="D36" s="46">
        <v>1</v>
      </c>
      <c r="E36" s="280">
        <v>21</v>
      </c>
      <c r="F36" s="281" t="s">
        <v>38</v>
      </c>
      <c r="G36" s="281" t="s">
        <v>347</v>
      </c>
      <c r="H36" s="280">
        <v>5</v>
      </c>
      <c r="I36" s="281" t="s">
        <v>193</v>
      </c>
      <c r="J36" s="281" t="s">
        <v>196</v>
      </c>
      <c r="K36" s="281" t="s">
        <v>349</v>
      </c>
      <c r="L36" s="281" t="s">
        <v>5</v>
      </c>
      <c r="M36" s="281">
        <v>39</v>
      </c>
      <c r="N36" s="281">
        <v>1</v>
      </c>
      <c r="O36" s="281">
        <v>1</v>
      </c>
      <c r="P36" s="281">
        <v>1</v>
      </c>
      <c r="Q36" s="281" t="s">
        <v>178</v>
      </c>
      <c r="R36" s="281" t="s">
        <v>208</v>
      </c>
      <c r="S36" s="281" t="s">
        <v>350</v>
      </c>
      <c r="T36" s="281" t="s">
        <v>5</v>
      </c>
      <c r="U36" s="281">
        <v>46</v>
      </c>
      <c r="V36" s="281">
        <v>19</v>
      </c>
      <c r="W36" s="281">
        <v>6</v>
      </c>
      <c r="X36" s="281" t="s">
        <v>5</v>
      </c>
    </row>
    <row r="37" spans="2:24" x14ac:dyDescent="0.25">
      <c r="B37" s="280">
        <v>2</v>
      </c>
      <c r="C37" s="280"/>
      <c r="D37" s="46">
        <v>1</v>
      </c>
      <c r="E37" s="280">
        <v>6</v>
      </c>
      <c r="F37" s="281" t="s">
        <v>33</v>
      </c>
      <c r="G37" s="281" t="s">
        <v>147</v>
      </c>
      <c r="H37" s="280">
        <v>6</v>
      </c>
      <c r="I37" s="281" t="s">
        <v>180</v>
      </c>
      <c r="J37" s="281" t="s">
        <v>339</v>
      </c>
      <c r="K37" s="281" t="s">
        <v>340</v>
      </c>
      <c r="L37" s="281" t="s">
        <v>5</v>
      </c>
      <c r="M37" s="281">
        <v>46</v>
      </c>
      <c r="N37" s="281">
        <v>1</v>
      </c>
      <c r="O37" s="281">
        <v>1</v>
      </c>
      <c r="P37" s="281">
        <v>4</v>
      </c>
      <c r="Q37" s="281" t="s">
        <v>181</v>
      </c>
      <c r="R37" s="281" t="s">
        <v>342</v>
      </c>
      <c r="S37" s="281" t="s">
        <v>341</v>
      </c>
      <c r="T37" s="281" t="s">
        <v>5</v>
      </c>
      <c r="U37" s="281">
        <v>42</v>
      </c>
      <c r="V37" s="281">
        <v>1</v>
      </c>
      <c r="W37" s="281">
        <v>1</v>
      </c>
      <c r="X37" s="281" t="s">
        <v>5</v>
      </c>
    </row>
    <row r="38" spans="2:24" x14ac:dyDescent="0.25">
      <c r="B38" s="280">
        <v>10</v>
      </c>
      <c r="C38" s="280"/>
      <c r="D38" s="46">
        <v>1</v>
      </c>
      <c r="E38" s="280">
        <v>72</v>
      </c>
      <c r="F38" s="281" t="s">
        <v>222</v>
      </c>
      <c r="G38" s="281" t="s">
        <v>148</v>
      </c>
      <c r="H38" s="280">
        <v>8</v>
      </c>
      <c r="I38" s="281" t="s">
        <v>372</v>
      </c>
      <c r="J38" s="281" t="s">
        <v>198</v>
      </c>
      <c r="K38" s="281" t="s">
        <v>371</v>
      </c>
      <c r="L38" s="281" t="s">
        <v>5</v>
      </c>
      <c r="M38" s="281">
        <v>29</v>
      </c>
      <c r="N38" s="281">
        <v>1</v>
      </c>
      <c r="O38" s="281">
        <v>1</v>
      </c>
      <c r="P38" s="281" t="s">
        <v>4</v>
      </c>
      <c r="Q38" s="281" t="s">
        <v>372</v>
      </c>
      <c r="R38" s="281" t="s">
        <v>198</v>
      </c>
      <c r="S38" s="281" t="s">
        <v>371</v>
      </c>
      <c r="T38" s="281" t="s">
        <v>5</v>
      </c>
      <c r="U38" s="281">
        <v>29</v>
      </c>
      <c r="V38" s="281">
        <v>1</v>
      </c>
      <c r="W38" s="281">
        <v>1</v>
      </c>
      <c r="X38" s="281" t="s">
        <v>5</v>
      </c>
    </row>
    <row r="39" spans="2:24" x14ac:dyDescent="0.25">
      <c r="B39" s="282">
        <v>6</v>
      </c>
      <c r="C39" s="282"/>
      <c r="D39" s="278">
        <v>1</v>
      </c>
      <c r="E39" s="282">
        <v>22</v>
      </c>
      <c r="F39" s="283" t="s">
        <v>347</v>
      </c>
      <c r="G39" s="283" t="s">
        <v>38</v>
      </c>
      <c r="H39" s="282">
        <v>6</v>
      </c>
      <c r="I39" s="283" t="s">
        <v>199</v>
      </c>
      <c r="J39" s="283" t="s">
        <v>351</v>
      </c>
      <c r="K39" s="283" t="s">
        <v>352</v>
      </c>
      <c r="L39" s="283" t="s">
        <v>5</v>
      </c>
      <c r="M39" s="283">
        <v>10</v>
      </c>
      <c r="N39" s="283">
        <v>1</v>
      </c>
      <c r="O39" s="283">
        <v>2</v>
      </c>
      <c r="P39" s="283">
        <v>1</v>
      </c>
      <c r="Q39" s="283" t="s">
        <v>180</v>
      </c>
      <c r="R39" s="283" t="s">
        <v>353</v>
      </c>
      <c r="S39" s="283" t="s">
        <v>354</v>
      </c>
      <c r="T39" s="283" t="s">
        <v>5</v>
      </c>
      <c r="U39" s="283">
        <v>9</v>
      </c>
      <c r="V39" s="283">
        <v>1</v>
      </c>
      <c r="W39" s="283">
        <v>1</v>
      </c>
      <c r="X39" s="283" t="s">
        <v>5</v>
      </c>
    </row>
    <row r="47" spans="2:24" x14ac:dyDescent="0.25">
      <c r="K47" s="5" t="s">
        <v>596</v>
      </c>
    </row>
  </sheetData>
  <sortState xmlns:xlrd2="http://schemas.microsoft.com/office/spreadsheetml/2017/richdata2" ref="A14:AB42">
    <sortCondition descending="1" ref="Z14:Z42"/>
    <sortCondition descending="1" ref="N14:N42"/>
  </sortState>
  <mergeCells count="13">
    <mergeCell ref="B5:B6"/>
    <mergeCell ref="D5:D6"/>
    <mergeCell ref="E5:E6"/>
    <mergeCell ref="F5:F6"/>
    <mergeCell ref="G5:G6"/>
    <mergeCell ref="C5:C6"/>
    <mergeCell ref="X5:X6"/>
    <mergeCell ref="M6:P6"/>
    <mergeCell ref="U6:W6"/>
    <mergeCell ref="H5:H6"/>
    <mergeCell ref="J5:J6"/>
    <mergeCell ref="K5:K6"/>
    <mergeCell ref="S5:S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 Index to Wksheets</vt:lpstr>
      <vt:lpstr>1 TCEC14 Engines</vt:lpstr>
      <vt:lpstr>2 TCEC Cup 2</vt:lpstr>
      <vt:lpstr>3 Shortest-longest</vt:lpstr>
      <vt:lpstr>4 Cup 2 Game-pair results</vt:lpstr>
      <vt:lpstr>5 Cup 2 Endgames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2018-08-18T17:33:17Z</cp:lastPrinted>
  <dcterms:created xsi:type="dcterms:W3CDTF">2017-10-20T08:26:00Z</dcterms:created>
  <dcterms:modified xsi:type="dcterms:W3CDTF">2020-01-11T22:50:14Z</dcterms:modified>
</cp:coreProperties>
</file>