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My Documents\km\ICGA\TCEC\TCEC Cup 1\"/>
    </mc:Choice>
  </mc:AlternateContent>
  <xr:revisionPtr revIDLastSave="0" documentId="13_ncr:1_{62F97BCC-0552-4784-A641-04EDD30A5344}" xr6:coauthVersionLast="45" xr6:coauthVersionMax="45" xr10:uidLastSave="{00000000-0000-0000-0000-000000000000}"/>
  <bookViews>
    <workbookView xWindow="-120" yWindow="-120" windowWidth="20730" windowHeight="11160" firstSheet="2" activeTab="4" xr2:uid="{00000000-000D-0000-FFFF-FFFF00000000}"/>
  </bookViews>
  <sheets>
    <sheet name="0 Index to Wksheets" sheetId="1" r:id="rId1"/>
    <sheet name="1 TCEC Cup 1 match results" sheetId="26" r:id="rId2"/>
    <sheet name="2 Shortest-longest games" sheetId="23" r:id="rId3"/>
    <sheet name="3 Cup Game-pair results" sheetId="32" r:id="rId4"/>
    <sheet name="4 Cup Endgames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2" i="26" l="1"/>
  <c r="B90" i="31" l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1" i="31" s="1"/>
  <c r="B102" i="31" s="1"/>
  <c r="B103" i="31" s="1"/>
  <c r="D20" i="32" l="1"/>
  <c r="J20" i="32"/>
  <c r="P16" i="32"/>
  <c r="P14" i="32"/>
  <c r="P12" i="32"/>
  <c r="P11" i="32"/>
  <c r="P9" i="32"/>
  <c r="P8" i="32"/>
  <c r="P6" i="32"/>
  <c r="O62" i="26" l="1"/>
  <c r="F62" i="26" l="1"/>
  <c r="T48" i="26" l="1"/>
  <c r="T39" i="26" l="1"/>
  <c r="P19" i="32" l="1"/>
  <c r="P20" i="32" s="1"/>
  <c r="O54" i="26" l="1"/>
  <c r="S19" i="32" l="1"/>
  <c r="T19" i="32" s="1"/>
  <c r="S16" i="32"/>
  <c r="T16" i="32" s="1"/>
  <c r="S14" i="32"/>
  <c r="T14" i="32" s="1"/>
  <c r="S11" i="32"/>
  <c r="T11" i="32" s="1"/>
  <c r="S8" i="32"/>
  <c r="T8" i="32" s="1"/>
  <c r="S6" i="32"/>
  <c r="M19" i="32"/>
  <c r="N19" i="32" s="1"/>
  <c r="M16" i="32"/>
  <c r="N16" i="32" s="1"/>
  <c r="M14" i="32"/>
  <c r="N14" i="32" s="1"/>
  <c r="M11" i="32"/>
  <c r="N11" i="32" s="1"/>
  <c r="M8" i="32"/>
  <c r="N8" i="32" s="1"/>
  <c r="M6" i="32"/>
  <c r="G19" i="32"/>
  <c r="H19" i="32" s="1"/>
  <c r="G16" i="32"/>
  <c r="G14" i="32"/>
  <c r="H14" i="32" s="1"/>
  <c r="G11" i="32"/>
  <c r="H11" i="32" s="1"/>
  <c r="G8" i="32"/>
  <c r="H8" i="32" s="1"/>
  <c r="G6" i="32"/>
  <c r="N6" i="26"/>
  <c r="N6" i="32" l="1"/>
  <c r="N20" i="32" s="1"/>
  <c r="M20" i="32"/>
  <c r="G20" i="32"/>
  <c r="H6" i="32"/>
  <c r="H20" i="32" s="1"/>
  <c r="V16" i="32"/>
  <c r="W16" i="32" s="1"/>
  <c r="H16" i="32"/>
  <c r="T6" i="32"/>
  <c r="T20" i="32" s="1"/>
  <c r="S20" i="32"/>
  <c r="V6" i="32"/>
  <c r="W6" i="32" s="1"/>
  <c r="V11" i="32"/>
  <c r="W11" i="32" s="1"/>
  <c r="V8" i="32"/>
  <c r="W8" i="32" s="1"/>
  <c r="V19" i="32"/>
  <c r="W19" i="32" s="1"/>
  <c r="V14" i="32"/>
  <c r="W14" i="32" s="1"/>
  <c r="W20" i="32" l="1"/>
  <c r="T27" i="26" l="1"/>
  <c r="T23" i="26"/>
  <c r="T19" i="26"/>
  <c r="F54" i="26" l="1"/>
  <c r="F52" i="26"/>
  <c r="F50" i="26"/>
  <c r="F48" i="26" l="1"/>
  <c r="O35" i="26" l="1"/>
  <c r="F41" i="26" l="1"/>
  <c r="F39" i="26"/>
  <c r="F37" i="26"/>
  <c r="F35" i="26"/>
  <c r="F33" i="26"/>
  <c r="F31" i="26"/>
  <c r="F29" i="26"/>
  <c r="F25" i="26"/>
  <c r="F23" i="26"/>
  <c r="F21" i="26"/>
  <c r="F19" i="26"/>
  <c r="F17" i="26"/>
  <c r="F15" i="26"/>
  <c r="F13" i="26"/>
  <c r="F11" i="26"/>
  <c r="B11" i="1" l="1"/>
</calcChain>
</file>

<file path=xl/sharedStrings.xml><?xml version="1.0" encoding="utf-8"?>
<sst xmlns="http://schemas.openxmlformats.org/spreadsheetml/2006/main" count="2129" uniqueCount="605">
  <si>
    <t>#</t>
  </si>
  <si>
    <t>Game</t>
  </si>
  <si>
    <t>White</t>
  </si>
  <si>
    <t>Black</t>
  </si>
  <si>
    <t>Nirvana 2.4</t>
  </si>
  <si>
    <t>—</t>
  </si>
  <si>
    <t>1-0</t>
  </si>
  <si>
    <t>0-1</t>
  </si>
  <si>
    <t>Topic</t>
  </si>
  <si>
    <t>Bobcat 8</t>
  </si>
  <si>
    <t>Chiron</t>
  </si>
  <si>
    <t>Hannibal</t>
  </si>
  <si>
    <t>Andscacs</t>
  </si>
  <si>
    <t>Ginkgo</t>
  </si>
  <si>
    <t>x</t>
  </si>
  <si>
    <t>Jonny</t>
  </si>
  <si>
    <t>Te</t>
  </si>
  <si>
    <t>Va</t>
  </si>
  <si>
    <t>Wa</t>
  </si>
  <si>
    <t>Ar</t>
  </si>
  <si>
    <t>Ne</t>
  </si>
  <si>
    <t>Fr</t>
  </si>
  <si>
    <t>La</t>
  </si>
  <si>
    <t>An</t>
  </si>
  <si>
    <t>Fi</t>
  </si>
  <si>
    <t>Ch</t>
  </si>
  <si>
    <t>Gu</t>
  </si>
  <si>
    <t>Ha</t>
  </si>
  <si>
    <t>Ni</t>
  </si>
  <si>
    <t>Jo</t>
  </si>
  <si>
    <t>Bo</t>
  </si>
  <si>
    <t>Komodo</t>
  </si>
  <si>
    <t>Fire</t>
  </si>
  <si>
    <t>Houdini</t>
  </si>
  <si>
    <t>Stockfish</t>
  </si>
  <si>
    <t>Booot</t>
  </si>
  <si>
    <t>Nirvana</t>
  </si>
  <si>
    <t>Laser</t>
  </si>
  <si>
    <t>Texel</t>
  </si>
  <si>
    <t>Fizbo</t>
  </si>
  <si>
    <t>Wasp</t>
  </si>
  <si>
    <t>Nemorino</t>
  </si>
  <si>
    <t>Gull</t>
  </si>
  <si>
    <t>Arasan</t>
  </si>
  <si>
    <t>Bobcat</t>
  </si>
  <si>
    <t>De</t>
  </si>
  <si>
    <t>Se</t>
  </si>
  <si>
    <t>Pe</t>
  </si>
  <si>
    <t>Et</t>
  </si>
  <si>
    <t>Ethereal</t>
  </si>
  <si>
    <t>Pedone</t>
  </si>
  <si>
    <t>Senpai</t>
  </si>
  <si>
    <t>Div.</t>
  </si>
  <si>
    <t>Fritz</t>
  </si>
  <si>
    <t>P</t>
  </si>
  <si>
    <t>½-½</t>
  </si>
  <si>
    <t>St</t>
  </si>
  <si>
    <t>Ho</t>
  </si>
  <si>
    <t>Ko</t>
  </si>
  <si>
    <t>Gi</t>
  </si>
  <si>
    <t>Fz</t>
  </si>
  <si>
    <t>Bc</t>
  </si>
  <si>
    <t>Cb</t>
  </si>
  <si>
    <t>ab</t>
  </si>
  <si>
    <t>Xiphos</t>
  </si>
  <si>
    <t>Xi</t>
  </si>
  <si>
    <t>Tu</t>
  </si>
  <si>
    <t>Ro</t>
  </si>
  <si>
    <t>Lc</t>
  </si>
  <si>
    <t>Iv</t>
  </si>
  <si>
    <t>Chess22k</t>
  </si>
  <si>
    <t>Ivanhoe</t>
  </si>
  <si>
    <t>Gull 180521</t>
  </si>
  <si>
    <t>Shortest</t>
  </si>
  <si>
    <t>Longest</t>
  </si>
  <si>
    <t>Et-Lc</t>
  </si>
  <si>
    <t>ok</t>
  </si>
  <si>
    <t>Fizbo 2</t>
  </si>
  <si>
    <t>Res.</t>
  </si>
  <si>
    <t>Seed</t>
  </si>
  <si>
    <t>Elo</t>
  </si>
  <si>
    <t>Bo-Fi</t>
  </si>
  <si>
    <t>Ho-Ko</t>
  </si>
  <si>
    <t>#mv</t>
  </si>
  <si>
    <t>%</t>
  </si>
  <si>
    <t>=</t>
  </si>
  <si>
    <t>Andscacs 094030</t>
  </si>
  <si>
    <t>Fire 7.1</t>
  </si>
  <si>
    <t>Houdini 6.03</t>
  </si>
  <si>
    <t>62w</t>
  </si>
  <si>
    <t>51b</t>
  </si>
  <si>
    <t>55b</t>
  </si>
  <si>
    <t>71w</t>
  </si>
  <si>
    <t>60w</t>
  </si>
  <si>
    <t>66b</t>
  </si>
  <si>
    <t>94w</t>
  </si>
  <si>
    <t>50w</t>
  </si>
  <si>
    <t>67w</t>
  </si>
  <si>
    <t>59b</t>
  </si>
  <si>
    <t>53b</t>
  </si>
  <si>
    <t>54b</t>
  </si>
  <si>
    <t>52b</t>
  </si>
  <si>
    <t>68b</t>
  </si>
  <si>
    <t>57w</t>
  </si>
  <si>
    <t>77w</t>
  </si>
  <si>
    <t>68w</t>
  </si>
  <si>
    <t>48w</t>
  </si>
  <si>
    <t>59w</t>
  </si>
  <si>
    <t>56b</t>
  </si>
  <si>
    <t>109w</t>
  </si>
  <si>
    <t>61w</t>
  </si>
  <si>
    <t>58w</t>
  </si>
  <si>
    <t>49w</t>
  </si>
  <si>
    <t>63w</t>
  </si>
  <si>
    <t>54w</t>
  </si>
  <si>
    <t>83w</t>
  </si>
  <si>
    <t>86b</t>
  </si>
  <si>
    <t>76b</t>
  </si>
  <si>
    <t>new</t>
  </si>
  <si>
    <t>ü</t>
  </si>
  <si>
    <t>Stockfish 270918</t>
  </si>
  <si>
    <t>Nemorino 5.05</t>
  </si>
  <si>
    <t>Vajolet2 2.6.1</t>
  </si>
  <si>
    <t>Leela Chess Zero 18.11248</t>
  </si>
  <si>
    <t>Tucano 7.06</t>
  </si>
  <si>
    <t>Arasan TCEC13.2</t>
  </si>
  <si>
    <t>Pedone 1.9</t>
  </si>
  <si>
    <t>Rnd</t>
  </si>
  <si>
    <t>F</t>
  </si>
  <si>
    <t>O'all</t>
  </si>
  <si>
    <t>Q</t>
  </si>
  <si>
    <t>S</t>
  </si>
  <si>
    <t>Round 2</t>
  </si>
  <si>
    <t>Ivanhoe 999946h*</t>
  </si>
  <si>
    <t>Texel 1.08a11*</t>
  </si>
  <si>
    <t>Engines</t>
  </si>
  <si>
    <t>Hannibal 20180922*</t>
  </si>
  <si>
    <t>'5'</t>
  </si>
  <si>
    <t>Chiron S13.2*</t>
  </si>
  <si>
    <t>Senpai 2.0*</t>
  </si>
  <si>
    <t>D</t>
  </si>
  <si>
    <t>Booot 6.3.1*</t>
  </si>
  <si>
    <t>Laser 250918*</t>
  </si>
  <si>
    <t>Fi-Se</t>
  </si>
  <si>
    <t>Lc-La</t>
  </si>
  <si>
    <t xml:space="preserve"> </t>
  </si>
  <si>
    <t>Rodent III 1.0.171</t>
  </si>
  <si>
    <t>Ethereal 11.06*</t>
  </si>
  <si>
    <t>Komodo 2135.10*</t>
  </si>
  <si>
    <t>Xiphos 0.4.2*</t>
  </si>
  <si>
    <t>Fritz 16.10*</t>
  </si>
  <si>
    <t>DeusX 1.1</t>
  </si>
  <si>
    <t>Ginkgo 2.12*</t>
  </si>
  <si>
    <t>game</t>
  </si>
  <si>
    <t>dtm</t>
  </si>
  <si>
    <t>Endgame</t>
  </si>
  <si>
    <t>FEN</t>
  </si>
  <si>
    <t>KQPPKBP</t>
  </si>
  <si>
    <t>8/5kp1/5b2/8/2P5/K1Q5/7P/8 b</t>
  </si>
  <si>
    <t>plies</t>
  </si>
  <si>
    <t>78w</t>
  </si>
  <si>
    <t>KRNPKRR</t>
  </si>
  <si>
    <t>5r2/8/3R4/2P5/8/3K4/3N1k2/4r3 w</t>
  </si>
  <si>
    <t>65b</t>
  </si>
  <si>
    <t>KRPKNPP</t>
  </si>
  <si>
    <t>8/8/2k4p/4n3/1K6/7R/4P2p/8 b</t>
  </si>
  <si>
    <t>55w</t>
  </si>
  <si>
    <t>KRPPKRP</t>
  </si>
  <si>
    <t>5r2/1R6/7P/p7/k1p3K1/8/8/8 w</t>
  </si>
  <si>
    <t>KBPPKBP</t>
  </si>
  <si>
    <t>116b</t>
  </si>
  <si>
    <t>76w</t>
  </si>
  <si>
    <t>8/5b2/2k2P2/8/p1p5/B3K3/8/8 b</t>
  </si>
  <si>
    <t>3k4/3P4/8/5R2/p6P/3K2r1/8/8 w</t>
  </si>
  <si>
    <t>8/1K3R2/p2k4/3r3p/8/8/6P1/8 w</t>
  </si>
  <si>
    <t>50b</t>
  </si>
  <si>
    <t>49b</t>
  </si>
  <si>
    <t>r7/2k5/2p5/1p6/7R/8/7P/1K6 b</t>
  </si>
  <si>
    <t>6k1/8/7B/1p1q3P/8/8/4RK2/8 b</t>
  </si>
  <si>
    <t>KRBPKQP</t>
  </si>
  <si>
    <t>dtc</t>
  </si>
  <si>
    <t>Vajolet</t>
  </si>
  <si>
    <t>8/5k2/7R/3P1p2/8/3r2P1/5K2/8 b</t>
  </si>
  <si>
    <t>KNPPKNP</t>
  </si>
  <si>
    <t>8/p7/1p1NK3/1Pk5/n7/8/8/8 w</t>
  </si>
  <si>
    <t>8/8/4K3/6pk/8/P5R1/rP6/8 b</t>
  </si>
  <si>
    <t>LC Zero</t>
  </si>
  <si>
    <t>84w</t>
  </si>
  <si>
    <t>173b</t>
  </si>
  <si>
    <t>KRPPKRB</t>
  </si>
  <si>
    <t>8/r7/6k1/6P1/3R4/8/1P1K4/7b w</t>
  </si>
  <si>
    <t>5k2/1Pq5/7Q/1K5P/8/8/4p3/8 b</t>
  </si>
  <si>
    <t>KQPPKQP</t>
  </si>
  <si>
    <t>Rodent</t>
  </si>
  <si>
    <t>46b</t>
  </si>
  <si>
    <t>8/8/6p1/1K3pk1/3N1n2/5P2/8/8 b</t>
  </si>
  <si>
    <t>KNPPKPP</t>
  </si>
  <si>
    <t>8/8/8/6pN/3k4/1p6/1P3PK1/8 b</t>
  </si>
  <si>
    <t>6k1/8/7R/3p4/3P2K1/5P2/8/2r5 w</t>
  </si>
  <si>
    <t>81b</t>
  </si>
  <si>
    <t>4k3/8/3bP1R1/8/r5P1/5K2/8/8 b</t>
  </si>
  <si>
    <t>8/2b5/1k6/7R/8/1P6/2K4N/5r2 b</t>
  </si>
  <si>
    <t>KRNPKRB</t>
  </si>
  <si>
    <t>85w</t>
  </si>
  <si>
    <t>8/8/8/4k3/n2NP3/4K3/4N1r1/8 w</t>
  </si>
  <si>
    <t>KNNPKRN</t>
  </si>
  <si>
    <t>DeusX</t>
  </si>
  <si>
    <t>8/1p4kp/8/4N3/4r3/5K2/6P1/8 w</t>
  </si>
  <si>
    <t>KRPPKNP</t>
  </si>
  <si>
    <t>60b</t>
  </si>
  <si>
    <t>8/8/1r4k1/8/R1p5/2N5/5P2/5K2 b</t>
  </si>
  <si>
    <t>KRNPKRP</t>
  </si>
  <si>
    <t>8/5R2/4n2p/3k4/6PK/3p4/8/8 b</t>
  </si>
  <si>
    <t>KNPPKRP</t>
  </si>
  <si>
    <t>Round 1 Results</t>
  </si>
  <si>
    <t>Round 1 Pairings</t>
  </si>
  <si>
    <t>ChessBrainVB 3.70*</t>
  </si>
  <si>
    <t>8/8/6k1/4R1P1/1p6/1P6/1r6/5K2 b</t>
  </si>
  <si>
    <t>ChessBrainVB</t>
  </si>
  <si>
    <t>93w</t>
  </si>
  <si>
    <t>8/5k2/4R3/2prpP2/8/4K3/8/8 w</t>
  </si>
  <si>
    <t>8/8/n2N4/P1p5/5p2/1k6/4K3/8 w</t>
  </si>
  <si>
    <t>96w</t>
  </si>
  <si>
    <t>KNPPPKR</t>
  </si>
  <si>
    <t>8/2nR4/6k1/5p1p/8/8/6Kp/8 w</t>
  </si>
  <si>
    <t>Next</t>
  </si>
  <si>
    <t>endgame</t>
  </si>
  <si>
    <t>KPPPKR</t>
  </si>
  <si>
    <t>8/4k3/3p4/3P4/3pr3/8/3K4/5R2 w</t>
  </si>
  <si>
    <t>101w</t>
  </si>
  <si>
    <t>8/3k4/8/1p3p2/5P2/K5n1/7R/8 w</t>
  </si>
  <si>
    <t>KNPPKR</t>
  </si>
  <si>
    <t>}</t>
  </si>
  <si>
    <t>77b</t>
  </si>
  <si>
    <t>KRRPKRR</t>
  </si>
  <si>
    <t>4r2k/R7/6R1/8/8/3K1P2/7r/8 b</t>
  </si>
  <si>
    <t>KRRPKR</t>
  </si>
  <si>
    <t>Jonny 8.1*</t>
  </si>
  <si>
    <t>64b</t>
  </si>
  <si>
    <t>KRBPKRR</t>
  </si>
  <si>
    <t>1k2r2r/8/8/8/5RK1/4B3/5P2/8 b</t>
  </si>
  <si>
    <t>Wasp 3.3*</t>
  </si>
  <si>
    <t>61b</t>
  </si>
  <si>
    <t>7r/8/2P1k3/6R1/4pp2/8/5K2/8 b</t>
  </si>
  <si>
    <t>KNPPKN</t>
  </si>
  <si>
    <t>KRPPKR</t>
  </si>
  <si>
    <t>KRNPKR</t>
  </si>
  <si>
    <t>KNPKPP</t>
  </si>
  <si>
    <t>KRBKRP</t>
  </si>
  <si>
    <t>KBPKPP</t>
  </si>
  <si>
    <t>KRRKRN</t>
  </si>
  <si>
    <t>KRPKNP</t>
  </si>
  <si>
    <t>KBPKBP</t>
  </si>
  <si>
    <t>KRPKRP</t>
  </si>
  <si>
    <t>KNPKNP</t>
  </si>
  <si>
    <t>KQPKRB</t>
  </si>
  <si>
    <t>KQPKQP</t>
  </si>
  <si>
    <t>KRNKNP</t>
  </si>
  <si>
    <t>rnd.</t>
  </si>
  <si>
    <t>8/8/P2k4/R5p1/8/2K4r/5P2/8 w</t>
  </si>
  <si>
    <t>?</t>
  </si>
  <si>
    <t>70b</t>
  </si>
  <si>
    <t>8/3k4/1R4K1/1p5p/1r6/7P/8/8 b</t>
  </si>
  <si>
    <t>KPPKBP</t>
  </si>
  <si>
    <t>KPPPKBP</t>
  </si>
  <si>
    <t>%P</t>
  </si>
  <si>
    <t>KPPPPKN</t>
  </si>
  <si>
    <t>8/5p2/1p6/5k1p/3p4/6K1/8/4N3 b</t>
  </si>
  <si>
    <t>KPPPKN</t>
  </si>
  <si>
    <t>1b6/5pk1/8/3P3P/6K1/5P2/8/8 w</t>
  </si>
  <si>
    <t>8/8/8/2R4p/5k2/P1PK4/6r1/8 b</t>
  </si>
  <si>
    <t>4R3/r5k1/8/7p/7P/6p1/8/5K2 w</t>
  </si>
  <si>
    <t>E%P</t>
  </si>
  <si>
    <t>Chiron S13.2</t>
  </si>
  <si>
    <t>125w</t>
  </si>
  <si>
    <t>8/8/8/1p6/1P2b3/8/1Kp5/2Bk4 w</t>
  </si>
  <si>
    <t>8/8/1b4B1/1P3p2/2k5/6PK/8/8 w</t>
  </si>
  <si>
    <t>33/4</t>
  </si>
  <si>
    <t>99/3</t>
  </si>
  <si>
    <t>Jo-Pe</t>
  </si>
  <si>
    <t>46/4</t>
  </si>
  <si>
    <t>44/2</t>
  </si>
  <si>
    <t>59/4</t>
  </si>
  <si>
    <t>Tu-Ko</t>
  </si>
  <si>
    <t>49/7</t>
  </si>
  <si>
    <t>La-Lc</t>
  </si>
  <si>
    <t>dtz</t>
  </si>
  <si>
    <t>KPPPKPP</t>
  </si>
  <si>
    <t>8/1K4p1/8/4k3/8/5PPp/7P/8 b</t>
  </si>
  <si>
    <t>5k2/1R6/2K2p2/3B3p/8/3r4/8/8 b</t>
  </si>
  <si>
    <t>88b</t>
  </si>
  <si>
    <t>8/1k6/2p3R1/3r4/PP2K3/8/8/8 b</t>
  </si>
  <si>
    <t>Leela Chess Zero, 8½-7½</t>
  </si>
  <si>
    <t>Stockfish* (01) – Gull (17)</t>
  </si>
  <si>
    <t>Chiron* (08) – Fizbo (09)</t>
  </si>
  <si>
    <r>
      <t xml:space="preserve">Fire* (04) </t>
    </r>
    <r>
      <rPr>
        <sz val="9"/>
        <color theme="1"/>
        <rFont val="Calibri"/>
        <family val="2"/>
      </rPr>
      <t>–</t>
    </r>
    <r>
      <rPr>
        <sz val="9"/>
        <color theme="1"/>
        <rFont val="Times New Roman"/>
        <family val="1"/>
      </rPr>
      <t xml:space="preserve"> Booot (13)</t>
    </r>
  </si>
  <si>
    <t>Ethereal* (05) – LC Zero (21)</t>
  </si>
  <si>
    <t>E%P  º Expected %-Performance of first-named engine</t>
  </si>
  <si>
    <t>%P is the actual %-Performance of the first-named engine</t>
  </si>
  <si>
    <t>Komodo (02) – Xiphos* (15)</t>
  </si>
  <si>
    <t>138w</t>
  </si>
  <si>
    <t>4K1R1/r5R1/8/8/8/8/5rp1/5k2 w</t>
  </si>
  <si>
    <t>KRRKRP</t>
  </si>
  <si>
    <t>113b</t>
  </si>
  <si>
    <t>KRPKPP</t>
  </si>
  <si>
    <t>5r2/3P4/1P6/2K5/8/6p1/8/6Rk b</t>
  </si>
  <si>
    <t>Ginkgo* (07) – Fritz (10)</t>
  </si>
  <si>
    <t>#g</t>
  </si>
  <si>
    <t>KBNPKPP</t>
  </si>
  <si>
    <t>8/8/2k2N2/2P2pp1/7B/8/8/4K3 b</t>
  </si>
  <si>
    <t>KRPPKP</t>
  </si>
  <si>
    <t>8/3r1p2/5pk1/8/4PK2/8/R7/8 w</t>
  </si>
  <si>
    <t>Th.</t>
  </si>
  <si>
    <t>Val.</t>
  </si>
  <si>
    <t>7m</t>
  </si>
  <si>
    <t>6m</t>
  </si>
  <si>
    <t>8/5kp1/8/8/2P5/K1b5/7P/8 w</t>
  </si>
  <si>
    <t>134w</t>
  </si>
  <si>
    <t>2r5/R3N2r/5K2/8/8/8/8/2k5 w</t>
  </si>
  <si>
    <t>162b</t>
  </si>
  <si>
    <t>8/8/8/6k1/R3P3/7p/5n1K/8 b</t>
  </si>
  <si>
    <t>8/5b2/2k2P2/8/p7/B7/2K5/8 b</t>
  </si>
  <si>
    <t>118b</t>
  </si>
  <si>
    <t>8/3k4/8/4KR2/p5rP/8/8/8 w</t>
  </si>
  <si>
    <t>8/5R2/K2k4/3r3p/8/8/6P1/8 b</t>
  </si>
  <si>
    <t>8/8/5R2/2p5/2k4r/1p6/8/1K6 w</t>
  </si>
  <si>
    <t>6k1/8/7B/1p5q/8/8/4RK2/8 w</t>
  </si>
  <si>
    <t>8/5k2/7R/3r1p2/8/5KP1/8/8 w</t>
  </si>
  <si>
    <t>2N5/p7/1p2K3/1k6/n7/8/8/8 w</t>
  </si>
  <si>
    <t>64w</t>
  </si>
  <si>
    <t>8/8/4K3/6pk/8/P5R1/1r6/8 w</t>
  </si>
  <si>
    <t>124w</t>
  </si>
  <si>
    <t>6b1/6P1/R7/1r3k2/8/8/5K2/8 w</t>
  </si>
  <si>
    <t>209w</t>
  </si>
  <si>
    <t>8/1Pq5/7k/1K6/4Q3/8/4p3/8 w</t>
  </si>
  <si>
    <t>65w</t>
  </si>
  <si>
    <t>8/8/4N1p1/3K1p2/8/5k2/8/4n3 w</t>
  </si>
  <si>
    <t>8/8/8/6p1/4N3/1p6/1k3PK1/8 w</t>
  </si>
  <si>
    <t>73w</t>
  </si>
  <si>
    <t>8/8/4k3/6R1/3b2P1/1r6/3K4/8 w</t>
  </si>
  <si>
    <t>8/5k2/8/3R4/3P2K1/5P2/8/3r4 b</t>
  </si>
  <si>
    <t>8/8/1k6/7R/8/1PK5/5r1b/8 w</t>
  </si>
  <si>
    <t>148w</t>
  </si>
  <si>
    <t>8/4Pk2/3n4/2KN4/8/8/8/r7 w</t>
  </si>
  <si>
    <t>8/4r3/6k1/8/2R5/2N5/5P2/5K2 b</t>
  </si>
  <si>
    <t>8/8/7p/8/3nk1PK/3R4/8/8 b</t>
  </si>
  <si>
    <t>8/1p4kp/8/4N3/4K3/8/6P1/8 b</t>
  </si>
  <si>
    <t>8/8/6k1/4R1P1/1p6/1r6/5K2/8 w</t>
  </si>
  <si>
    <t>8/5k2/4R3/2p1KP2/8/8/8/3r4 b</t>
  </si>
  <si>
    <t>94b</t>
  </si>
  <si>
    <t>69b</t>
  </si>
  <si>
    <t>8/2n5/3N4/P1p5/5K2/1k6/8/8 b</t>
  </si>
  <si>
    <t>96b</t>
  </si>
  <si>
    <t>8/2R5/6k1/5p1p/8/8/6Kp/8 b</t>
  </si>
  <si>
    <t>6R1/8/8/1k3p2/3K1n2/8/1p6/8 w</t>
  </si>
  <si>
    <t>87b</t>
  </si>
  <si>
    <t>8/5Rk1/8/4KP2/6r1/8/8/R7 b</t>
  </si>
  <si>
    <t>75w</t>
  </si>
  <si>
    <t>8/2k5/4R3/1p1K4/7p/7r/8/8 w</t>
  </si>
  <si>
    <t>3b4/3P1p2/7k/8/6K1/5P2/8/8 w</t>
  </si>
  <si>
    <t>71b</t>
  </si>
  <si>
    <t>8/5p2/1p6/7p/4k3/8/3N1K2/8 b</t>
  </si>
  <si>
    <t>81w</t>
  </si>
  <si>
    <t>8/8/7R/r7/2P5/3K4/7p/6k1 w</t>
  </si>
  <si>
    <t>8/6k1/8/7p/r6P/6R1/6K1/8 b</t>
  </si>
  <si>
    <t>8/5k2/8/7P/4K3/4P2r/8/6R1 b</t>
  </si>
  <si>
    <t>70w</t>
  </si>
  <si>
    <t>8/6p1/8/1K3P2/6P1/7p/7k/8 w</t>
  </si>
  <si>
    <t>130b</t>
  </si>
  <si>
    <t>8/6k1/8/8/7K/5B2/6rp/7R b</t>
  </si>
  <si>
    <t>1R6/8/8/rPp1K3/2k5/8/8/8 w</t>
  </si>
  <si>
    <t>114w</t>
  </si>
  <si>
    <t>5r2/3P4/1P6/2K5/8/6p1/8/6k1 w</t>
  </si>
  <si>
    <t>138b</t>
  </si>
  <si>
    <t>4K1R1/R7/8/8/8/8/5rp1/5k2 b</t>
  </si>
  <si>
    <t>8/8/2k2N2/2P2p2/7p/8/8/4K3 w</t>
  </si>
  <si>
    <t>79w</t>
  </si>
  <si>
    <t>8/5p1k/5p2/8/4PK2/5r2/8/8 w</t>
  </si>
  <si>
    <t>8/8/3P4/3kp3/R4n2/6K1/8/8 b</t>
  </si>
  <si>
    <t>86w</t>
  </si>
  <si>
    <t>8/8/8/5pPp/6k1/8/4KB2/8 b</t>
  </si>
  <si>
    <t>79b</t>
  </si>
  <si>
    <t>8/8/3P4/3kp3/R4n2/5Kr1/8/8 w</t>
  </si>
  <si>
    <t>8/8/6p1/5p1p/2K2k1P/8/5B2/8 w</t>
  </si>
  <si>
    <t>8/8/3bk3/r7/8/3b2N1/1R3K2/8 w</t>
  </si>
  <si>
    <t>KRBBKRN</t>
  </si>
  <si>
    <t>Match game#</t>
  </si>
  <si>
    <t>yk?</t>
  </si>
  <si>
    <t>a1</t>
  </si>
  <si>
    <t>a2</t>
  </si>
  <si>
    <t>a3</t>
  </si>
  <si>
    <t>a4</t>
  </si>
  <si>
    <t>a5</t>
  </si>
  <si>
    <t>a6</t>
  </si>
  <si>
    <t>a7</t>
  </si>
  <si>
    <t>a8</t>
  </si>
  <si>
    <t>Ginkgo 2.12</t>
  </si>
  <si>
    <t>Houdini* (03) – Arasan (19)</t>
  </si>
  <si>
    <t>41b</t>
  </si>
  <si>
    <t>6k1/6P1/r7/8/P2R4/3K4/8/8 b</t>
  </si>
  <si>
    <t>35b</t>
  </si>
  <si>
    <t>6k1/R5P1/8/3p4/1K6/8/P1r5/8 b</t>
  </si>
  <si>
    <t>KBPKNP</t>
  </si>
  <si>
    <t>8/3B4/3n4/3Pk3/8/4K1p1/8/8 w</t>
  </si>
  <si>
    <t>8/3B4/3n1k2/3PP3/8/4K1p1/8/8 b</t>
  </si>
  <si>
    <t>KBPPKNP</t>
  </si>
  <si>
    <t>Andscacs (06) – Jonny* (11)</t>
  </si>
  <si>
    <t>8/4k3/4p3/4N3/4rP2/6K1/8/8 w</t>
  </si>
  <si>
    <t>8/7k/3Np3/8/4P3/2r2P2/6K1/8 w</t>
  </si>
  <si>
    <t>KPPKPP</t>
  </si>
  <si>
    <t>49/1</t>
  </si>
  <si>
    <t>Ho-Ar</t>
  </si>
  <si>
    <t>56/2</t>
  </si>
  <si>
    <t>An-Jo</t>
  </si>
  <si>
    <t>61/7</t>
  </si>
  <si>
    <t>Jo-An</t>
  </si>
  <si>
    <t>54/6</t>
  </si>
  <si>
    <t>Ar-Ho</t>
  </si>
  <si>
    <t>30/11</t>
  </si>
  <si>
    <t>Leela Chess Zero* 18.11248</t>
  </si>
  <si>
    <t>Stockfish* 270918</t>
  </si>
  <si>
    <t>LC0</t>
  </si>
  <si>
    <t>KRRPKQP</t>
  </si>
  <si>
    <t>95w</t>
  </si>
  <si>
    <t>KBPPKRP</t>
  </si>
  <si>
    <t>8/5p2/3b1P1k/8/2R1K3/p7/8/8 w</t>
  </si>
  <si>
    <t>Phase</t>
  </si>
  <si>
    <t>139b</t>
  </si>
  <si>
    <t>8/8/1p6/pP2k3/P7/5K2/8/8 b</t>
  </si>
  <si>
    <t>139w</t>
  </si>
  <si>
    <t>8/8/1p6/pP2k3/P7/4Kp2/8/8 w</t>
  </si>
  <si>
    <t>107b</t>
  </si>
  <si>
    <t>8/QP2k3/8/1p2q3/2p3K1/8/8/8 b</t>
  </si>
  <si>
    <t>157b</t>
  </si>
  <si>
    <t>176w</t>
  </si>
  <si>
    <t>8/6Q1/8/5k2/8/Pp2r3/6K1/4r3 w</t>
  </si>
  <si>
    <t>237w</t>
  </si>
  <si>
    <t>176b</t>
  </si>
  <si>
    <t>8/8/8/2k1p3/2P1K1b1/4N3/2P5/8 b</t>
  </si>
  <si>
    <t>KNPPKBP</t>
  </si>
  <si>
    <t>246b</t>
  </si>
  <si>
    <t>KNPPKB</t>
  </si>
  <si>
    <t>3K4/2P5/2P5/2k5/6b1/8/4N3/8 b</t>
  </si>
  <si>
    <t>155b</t>
  </si>
  <si>
    <t>8/3k4/1R1p4/6Br/2K5/8/8/8 b</t>
  </si>
  <si>
    <t>8/3k4/1b1p4/1R4Br/2K5/8/8/8 w</t>
  </si>
  <si>
    <t>KRBPKRB</t>
  </si>
  <si>
    <t>155w</t>
  </si>
  <si>
    <t>Leela Chess Zero, 11-9:</t>
  </si>
  <si>
    <t>Komodo* 2135.10</t>
  </si>
  <si>
    <t>8/1n6/3p4/3P4/3k2N1/8/4KP2/8 b</t>
  </si>
  <si>
    <t>8/8/4k3/1R5P/6p1/3KP2r/8/8 b</t>
  </si>
  <si>
    <t>8/8/p4B2/n6k/7P/5K2/8/8 w</t>
  </si>
  <si>
    <t>8/1n6/p4B2/P6k/7P/5K2/8/8 b</t>
  </si>
  <si>
    <t>Andscacs* 094030</t>
  </si>
  <si>
    <t>Game-scores and E%P relate to the (first-named) higher seed</t>
  </si>
  <si>
    <t>1-0 &amp; 1-0</t>
  </si>
  <si>
    <t>1-0 &amp; 0-1</t>
  </si>
  <si>
    <t>½-½ &amp; ½-½</t>
  </si>
  <si>
    <t>0-1 &amp; 0-1</t>
  </si>
  <si>
    <t>1-0, 1-0</t>
  </si>
  <si>
    <t>1-0, ½-½</t>
  </si>
  <si>
    <t>½-½, 1-0</t>
  </si>
  <si>
    <t>1-0, 0-1</t>
  </si>
  <si>
    <t>0-1, 1-0</t>
  </si>
  <si>
    <t>½-½, ½-½</t>
  </si>
  <si>
    <t>½-½, 0-1</t>
  </si>
  <si>
    <t>0-1, ½-½</t>
  </si>
  <si>
    <t>0-1, 0-1</t>
  </si>
  <si>
    <t>1-0 &amp; ½-½</t>
  </si>
  <si>
    <t>½-½ &amp; 0-1</t>
  </si>
  <si>
    <t>R1 sequences</t>
  </si>
  <si>
    <t>R1 pairs</t>
  </si>
  <si>
    <t>R2 sequences</t>
  </si>
  <si>
    <t>R2 pairs</t>
  </si>
  <si>
    <t>Q/S/F seqs.</t>
  </si>
  <si>
    <t>Q/S/F pairs</t>
  </si>
  <si>
    <t>Total pairs</t>
  </si>
  <si>
    <t>2a</t>
  </si>
  <si>
    <t>2b</t>
  </si>
  <si>
    <t>3a</t>
  </si>
  <si>
    <t>3b</t>
  </si>
  <si>
    <t>5a</t>
  </si>
  <si>
    <t>5b</t>
  </si>
  <si>
    <t>8/8/4k3/5p1N/5P1n/8/5K2/8 b</t>
  </si>
  <si>
    <t>80b</t>
  </si>
  <si>
    <t>8/8/4k3/5p1p/5P1n/6N1/5K2/8 w</t>
  </si>
  <si>
    <t>80w</t>
  </si>
  <si>
    <t>8/1K6/4kp2/RP6/8/5r2/8/8 b</t>
  </si>
  <si>
    <t>8/1p6/1K2kp2/RP6/8/5r2/8/8 w</t>
  </si>
  <si>
    <t>52w</t>
  </si>
  <si>
    <t>8/8/3B4/8/1Pk1b3/6K1/6P1/8 w</t>
  </si>
  <si>
    <t>58b</t>
  </si>
  <si>
    <t>8/8/3B4/3b4/1Pk1R3/6K1/6P1/8 b</t>
  </si>
  <si>
    <t>KRBPPKB</t>
  </si>
  <si>
    <t>132w</t>
  </si>
  <si>
    <t>KRPKBN</t>
  </si>
  <si>
    <t>8/8/3k4/1b6/4P3/4K3/4n3/R7 w</t>
  </si>
  <si>
    <t>120b</t>
  </si>
  <si>
    <t>KRPPKBN</t>
  </si>
  <si>
    <t>8/8/2nPb1k1/8/4P3/2K5/8/R7 b</t>
  </si>
  <si>
    <t>Stockfish* (01) – LC0 (21)</t>
  </si>
  <si>
    <t>1/1</t>
  </si>
  <si>
    <t>2/2</t>
  </si>
  <si>
    <t>St-Ch</t>
  </si>
  <si>
    <t>8/3</t>
  </si>
  <si>
    <t>Lc-Fi</t>
  </si>
  <si>
    <t>32/1</t>
  </si>
  <si>
    <t>An-Ho</t>
  </si>
  <si>
    <t>20/15</t>
  </si>
  <si>
    <t>27/2</t>
  </si>
  <si>
    <t>Gi-Ko</t>
  </si>
  <si>
    <t>Ch-St</t>
  </si>
  <si>
    <t>Komodo* (02) – Houdini (03)</t>
  </si>
  <si>
    <t>=110===0,====10====11</t>
  </si>
  <si>
    <t>KPPPKP</t>
  </si>
  <si>
    <t>8/5k2/5P2/p7/8/1P6/P5K1/8 b</t>
  </si>
  <si>
    <t>8/5k2/5P2/p7/8/1P3K2/P5p1/8 w</t>
  </si>
  <si>
    <t>6Q1/kp6/8/8/8/8/4KP2/q7 w</t>
  </si>
  <si>
    <t>69w</t>
  </si>
  <si>
    <t>KQQPKQP</t>
  </si>
  <si>
    <t>6Q1/kp6/8/8/8/8/4KP2/Q6q b</t>
  </si>
  <si>
    <t>8/6pk/8/7p/8/4K2P/6P1/8 b</t>
  </si>
  <si>
    <t>8/6pk/8/7p/8/4rK1P/6P1/8 w - - 0 64</t>
  </si>
  <si>
    <t>KRPPKPP</t>
  </si>
  <si>
    <t>8/k7/8/q7/2P1p1Q1/1K6/8/8 b</t>
  </si>
  <si>
    <t>8/k7/4Q3/q7/2P1p1p1/1K6/8/8 w</t>
  </si>
  <si>
    <t>148b</t>
  </si>
  <si>
    <t>8/8/8/6k1/5Pp1/R7/3K4/7r b</t>
  </si>
  <si>
    <t>108b</t>
  </si>
  <si>
    <t>8/8/3k4/5p2/6p1/1R1K2P1/7r/8 b</t>
  </si>
  <si>
    <t>k7/8/Pq6/4Q2p/8/8/8/1K6 w</t>
  </si>
  <si>
    <t>47b</t>
  </si>
  <si>
    <t>8/7p/8/3k1Q2/P7/1P4q1/8/5K2 b</t>
  </si>
  <si>
    <t>8/3k2p1/8/3r4/7P/8/1R5K/8 w</t>
  </si>
  <si>
    <t>8/3k2p1/8/3Pr3/7P/8/1R5K/8 b</t>
  </si>
  <si>
    <t>5/5</t>
  </si>
  <si>
    <t>St-Lc</t>
  </si>
  <si>
    <t>9/2</t>
  </si>
  <si>
    <t>14/7</t>
  </si>
  <si>
    <t>Ko-Ho</t>
  </si>
  <si>
    <t>8/1</t>
  </si>
  <si>
    <t>7/7</t>
  </si>
  <si>
    <t>St-Ho</t>
  </si>
  <si>
    <t>3/3</t>
  </si>
  <si>
    <t>2-61</t>
  </si>
  <si>
    <t>18/6</t>
  </si>
  <si>
    <t>2-54</t>
  </si>
  <si>
    <t>2-18</t>
  </si>
  <si>
    <t>… TCEC 13 Endgames, see below</t>
  </si>
  <si>
    <t>SF</t>
  </si>
  <si>
    <t>6-7m</t>
  </si>
  <si>
    <t>pos.</t>
  </si>
  <si>
    <t>F-7</t>
  </si>
  <si>
    <t>QF</t>
  </si>
  <si>
    <t>QF-20</t>
  </si>
  <si>
    <t>Round 3: Quarter-final</t>
  </si>
  <si>
    <t>Round 4: Semi-final</t>
  </si>
  <si>
    <t>b1</t>
  </si>
  <si>
    <t>KBPPKB</t>
  </si>
  <si>
    <t>9?</t>
  </si>
  <si>
    <t>10?</t>
  </si>
  <si>
    <t>The Final</t>
  </si>
  <si>
    <t>c22</t>
  </si>
  <si>
    <t>chess22k 1.11*</t>
  </si>
  <si>
    <r>
      <t>Stockfish, 5-0:</t>
    </r>
    <r>
      <rPr>
        <sz val="9"/>
        <color theme="0" tint="-0.499984740745262"/>
        <rFont val="Times New Roman"/>
        <family val="1"/>
      </rPr>
      <t xml:space="preserve"> 11111</t>
    </r>
    <r>
      <rPr>
        <sz val="9"/>
        <color theme="1"/>
        <rFont val="Times New Roman"/>
        <family val="1"/>
      </rPr>
      <t xml:space="preserve"> </t>
    </r>
  </si>
  <si>
    <r>
      <t>Gull, 4½-2½:</t>
    </r>
    <r>
      <rPr>
        <sz val="9"/>
        <color theme="0" tint="-0.499984740745262"/>
        <rFont val="Times New Roman"/>
        <family val="1"/>
      </rPr>
      <t xml:space="preserve"> ====11=</t>
    </r>
  </si>
  <si>
    <r>
      <t xml:space="preserve">Chiron, 4½-2½: </t>
    </r>
    <r>
      <rPr>
        <sz val="9"/>
        <color theme="0" tint="-0.499984740745262"/>
        <rFont val="Times New Roman"/>
        <family val="1"/>
      </rPr>
      <t>1=1====</t>
    </r>
  </si>
  <si>
    <r>
      <t xml:space="preserve">Fizbo, 6-4: </t>
    </r>
    <r>
      <rPr>
        <sz val="9"/>
        <color theme="0" tint="-0.499984740745262"/>
        <rFont val="Times New Roman"/>
        <family val="1"/>
      </rPr>
      <t>0===110=,11</t>
    </r>
  </si>
  <si>
    <r>
      <t>Fire, 5-0:</t>
    </r>
    <r>
      <rPr>
        <sz val="9"/>
        <color theme="0" tint="-0.499984740745262"/>
        <rFont val="Times New Roman"/>
        <family val="1"/>
      </rPr>
      <t xml:space="preserve"> 11111</t>
    </r>
  </si>
  <si>
    <r>
      <t xml:space="preserve">Booot, 4½-3½: </t>
    </r>
    <r>
      <rPr>
        <sz val="9"/>
        <color theme="0" tint="-0.499984740745262"/>
        <rFont val="Times New Roman"/>
        <family val="1"/>
      </rPr>
      <t>====1===</t>
    </r>
  </si>
  <si>
    <r>
      <t xml:space="preserve">Ethereal 5-0: </t>
    </r>
    <r>
      <rPr>
        <sz val="9"/>
        <color theme="0" tint="-0.499984740745262"/>
        <rFont val="Times New Roman"/>
        <family val="1"/>
      </rPr>
      <t>11111</t>
    </r>
  </si>
  <si>
    <r>
      <t xml:space="preserve">LC Zero, 5-3: </t>
    </r>
    <r>
      <rPr>
        <sz val="9"/>
        <color theme="0" tint="-0.499984740745262"/>
        <rFont val="Times New Roman"/>
        <family val="1"/>
      </rPr>
      <t>======11</t>
    </r>
  </si>
  <si>
    <r>
      <t xml:space="preserve">Komodo, 5-0: </t>
    </r>
    <r>
      <rPr>
        <sz val="9"/>
        <color theme="0" tint="-0.499984740745262"/>
        <rFont val="Times New Roman"/>
        <family val="1"/>
      </rPr>
      <t>11111</t>
    </r>
  </si>
  <si>
    <r>
      <t xml:space="preserve">Xiphos, 4½-1½: </t>
    </r>
    <r>
      <rPr>
        <sz val="9"/>
        <color theme="0" tint="-0.499984740745262"/>
        <rFont val="Times New Roman"/>
        <family val="1"/>
      </rPr>
      <t>==111=</t>
    </r>
  </si>
  <si>
    <r>
      <t xml:space="preserve">Ginkgo, 4½-1½: </t>
    </r>
    <r>
      <rPr>
        <sz val="9"/>
        <color theme="0" tint="-0.499984740745262"/>
        <rFont val="Times New Roman"/>
        <family val="1"/>
      </rPr>
      <t>1===11</t>
    </r>
  </si>
  <si>
    <r>
      <t xml:space="preserve">Fritz, 4½-3½: </t>
    </r>
    <r>
      <rPr>
        <sz val="9"/>
        <color theme="0" tint="-0.499984740745262"/>
        <rFont val="Times New Roman"/>
        <family val="1"/>
      </rPr>
      <t>1==0===1</t>
    </r>
  </si>
  <si>
    <r>
      <t xml:space="preserve">Houdini, 5-1: </t>
    </r>
    <r>
      <rPr>
        <sz val="9"/>
        <color theme="0" tint="-0.499984740745262"/>
        <rFont val="Times New Roman"/>
        <family val="1"/>
      </rPr>
      <t>=1=111</t>
    </r>
  </si>
  <si>
    <r>
      <t>Arasan, 5½-4½:</t>
    </r>
    <r>
      <rPr>
        <sz val="9"/>
        <color theme="0" tint="-0.34998626667073579"/>
        <rFont val="Times New Roman"/>
        <family val="1"/>
      </rPr>
      <t xml:space="preserve"> </t>
    </r>
    <r>
      <rPr>
        <sz val="9"/>
        <color theme="0" tint="-0.499984740745262"/>
        <rFont val="Times New Roman"/>
        <family val="1"/>
      </rPr>
      <t>0====1==,1=</t>
    </r>
  </si>
  <si>
    <r>
      <t xml:space="preserve">Andscacs, 5-0: </t>
    </r>
    <r>
      <rPr>
        <sz val="9"/>
        <color theme="0" tint="-0.499984740745262"/>
        <rFont val="Times New Roman"/>
        <family val="1"/>
      </rPr>
      <t>11111</t>
    </r>
  </si>
  <si>
    <r>
      <t xml:space="preserve">Jonny, 5-2: </t>
    </r>
    <r>
      <rPr>
        <sz val="9"/>
        <color theme="0" tint="-0.499984740745262"/>
        <rFont val="Times New Roman"/>
        <family val="1"/>
      </rPr>
      <t>=11===1</t>
    </r>
  </si>
  <si>
    <r>
      <t xml:space="preserve">Stockfish, 4½-½: </t>
    </r>
    <r>
      <rPr>
        <sz val="9"/>
        <color theme="0" tint="-0.499984740745262"/>
        <rFont val="Times New Roman"/>
        <family val="1"/>
      </rPr>
      <t>1111=</t>
    </r>
  </si>
  <si>
    <r>
      <t xml:space="preserve">Chiron, 4½-2½: </t>
    </r>
    <r>
      <rPr>
        <sz val="9"/>
        <color theme="0" tint="-0.499984740745262"/>
        <rFont val="Times New Roman"/>
        <family val="1"/>
      </rPr>
      <t>====1=1</t>
    </r>
  </si>
  <si>
    <r>
      <t xml:space="preserve">Fire, 5-2: </t>
    </r>
    <r>
      <rPr>
        <sz val="9"/>
        <color theme="0" tint="-0.499984740745262"/>
        <rFont val="Times New Roman"/>
        <family val="1"/>
      </rPr>
      <t>1====11</t>
    </r>
  </si>
  <si>
    <r>
      <rPr>
        <sz val="9"/>
        <color theme="0" tint="-0.499984740745262"/>
        <rFont val="Times New Roman"/>
        <family val="1"/>
      </rPr>
      <t>=1==0===,=======1</t>
    </r>
  </si>
  <si>
    <r>
      <t xml:space="preserve">Komodo , 4½-2½: </t>
    </r>
    <r>
      <rPr>
        <sz val="9"/>
        <color theme="0" tint="-0.499984740745262"/>
        <rFont val="Times New Roman"/>
        <family val="1"/>
      </rPr>
      <t>=1===1=</t>
    </r>
  </si>
  <si>
    <r>
      <t xml:space="preserve">Ginkgo, 4½-1½: </t>
    </r>
    <r>
      <rPr>
        <sz val="9"/>
        <color theme="0" tint="-0.499984740745262"/>
        <rFont val="Times New Roman"/>
        <family val="1"/>
      </rPr>
      <t>=11==1</t>
    </r>
  </si>
  <si>
    <r>
      <t xml:space="preserve">Houdini, 5-1: </t>
    </r>
    <r>
      <rPr>
        <sz val="9"/>
        <color theme="0" tint="-0.499984740745262"/>
        <rFont val="Times New Roman"/>
        <family val="1"/>
      </rPr>
      <t>1=1=11</t>
    </r>
  </si>
  <si>
    <r>
      <t xml:space="preserve">Andscacs, 5-3: </t>
    </r>
    <r>
      <rPr>
        <sz val="9"/>
        <color theme="0" tint="-0.499984740745262"/>
        <rFont val="Times New Roman"/>
        <family val="1"/>
      </rPr>
      <t>=1=====1</t>
    </r>
  </si>
  <si>
    <r>
      <t xml:space="preserve">Stockfish, 4½-½: </t>
    </r>
    <r>
      <rPr>
        <sz val="9"/>
        <color theme="0" tint="-0.499984740745262"/>
        <rFont val="Times New Roman"/>
        <family val="1"/>
      </rPr>
      <t>11=11</t>
    </r>
  </si>
  <si>
    <r>
      <t xml:space="preserve">Komodo, 4½-1½: </t>
    </r>
    <r>
      <rPr>
        <sz val="9"/>
        <color theme="0" tint="-0.499984740745262"/>
        <rFont val="Times New Roman"/>
        <family val="1"/>
      </rPr>
      <t>111===</t>
    </r>
  </si>
  <si>
    <r>
      <t xml:space="preserve">Houdini 4½-2½: </t>
    </r>
    <r>
      <rPr>
        <sz val="9"/>
        <color theme="0" tint="-0.499984740745262"/>
        <rFont val="Times New Roman"/>
        <family val="1"/>
      </rPr>
      <t>===1=1=</t>
    </r>
  </si>
  <si>
    <r>
      <t xml:space="preserve">Stockfish, 4½-2½: </t>
    </r>
    <r>
      <rPr>
        <sz val="9"/>
        <color theme="0" tint="-0.499984740745262"/>
        <rFont val="Times New Roman"/>
        <family val="1"/>
      </rPr>
      <t>====1=1</t>
    </r>
  </si>
  <si>
    <r>
      <t xml:space="preserve">Houdini, 4½-3½: </t>
    </r>
    <r>
      <rPr>
        <sz val="9"/>
        <color theme="0" tint="-0.499984740745262"/>
        <rFont val="Times New Roman"/>
        <family val="1"/>
      </rPr>
      <t>11==0===</t>
    </r>
  </si>
  <si>
    <r>
      <t xml:space="preserve">Stockfish, 4½-3½: </t>
    </r>
    <r>
      <rPr>
        <sz val="9"/>
        <color theme="0" tint="-0.499984740745262"/>
        <rFont val="Times New Roman"/>
        <family val="1"/>
      </rPr>
      <t>======1=</t>
    </r>
  </si>
  <si>
    <t>TCEC Cup 1: Shortest/Longest Games</t>
  </si>
  <si>
    <t>This index</t>
  </si>
  <si>
    <t>TCEC Cup 1 match results</t>
  </si>
  <si>
    <t>Shortest and longest games per round</t>
  </si>
  <si>
    <t>Cup game-pair results</t>
  </si>
  <si>
    <t>Some endgame analysis</t>
  </si>
  <si>
    <t>TCEC Cup 1: match results</t>
  </si>
  <si>
    <t>TCEC Cup 1: index</t>
  </si>
  <si>
    <t>TCEC Cup 1: game-pair results</t>
  </si>
  <si>
    <t>TCEC Cup 1: some endgame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</si>
</sst>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.0"/>
    <numFmt numFmtId="166" formatCode="0.000"/>
  </numFmts>
  <fonts count="2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Symbol"/>
      <family val="1"/>
      <charset val="2"/>
    </font>
    <font>
      <sz val="11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Wingdings"/>
      <charset val="2"/>
    </font>
    <font>
      <sz val="9"/>
      <color theme="0" tint="-0.34998626667073579"/>
      <name val="Times New Roman"/>
      <family val="1"/>
    </font>
    <font>
      <sz val="9"/>
      <color theme="1"/>
      <name val="Calibri"/>
      <family val="2"/>
    </font>
    <font>
      <sz val="16"/>
      <color theme="1"/>
      <name val="Times New Roman"/>
      <family val="1"/>
    </font>
    <font>
      <b/>
      <sz val="16"/>
      <color theme="1"/>
      <name val="Symbol"/>
      <family val="1"/>
      <charset val="2"/>
    </font>
    <font>
      <sz val="28"/>
      <color theme="1"/>
      <name val="Times New Roman"/>
      <family val="1"/>
    </font>
    <font>
      <b/>
      <sz val="28"/>
      <color theme="1"/>
      <name val="Times New Roman"/>
      <family val="1"/>
    </font>
    <font>
      <sz val="8"/>
      <color theme="1"/>
      <name val="Times New Roman"/>
      <family val="1"/>
    </font>
    <font>
      <sz val="9"/>
      <color rgb="FF000000"/>
      <name val="Times New Roman"/>
      <family val="1"/>
    </font>
    <font>
      <sz val="9"/>
      <color theme="0" tint="-0.499984740745262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 tint="-0.1499679555650502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34998626667073579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 tint="-0.499984740745262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1"/>
      </bottom>
      <diagonal/>
    </border>
    <border>
      <left style="thin">
        <color theme="0" tint="-0.499984740745262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499984740745262"/>
      </right>
      <top style="thin">
        <color theme="1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 style="thin">
        <color theme="1"/>
      </bottom>
      <diagonal/>
    </border>
  </borders>
  <cellStyleXfs count="1">
    <xf numFmtId="0" fontId="0" fillId="0" borderId="0"/>
  </cellStyleXfs>
  <cellXfs count="32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quotePrefix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6" fontId="21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5" fillId="2" borderId="2" xfId="0" quotePrefix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" fontId="21" fillId="0" borderId="0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 textRotation="90"/>
    </xf>
    <xf numFmtId="164" fontId="3" fillId="0" borderId="19" xfId="0" applyNumberFormat="1" applyFont="1" applyBorder="1" applyAlignment="1">
      <alignment horizontal="center" vertical="center" textRotation="90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9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5" fontId="6" fillId="0" borderId="19" xfId="0" applyNumberFormat="1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4" fillId="0" borderId="2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37" xfId="0" quotePrefix="1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 textRotation="90"/>
    </xf>
    <xf numFmtId="0" fontId="13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1" fontId="4" fillId="0" borderId="3" xfId="0" quotePrefix="1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textRotation="90"/>
    </xf>
    <xf numFmtId="0" fontId="10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16" fontId="4" fillId="0" borderId="36" xfId="0" quotePrefix="1" applyNumberFormat="1" applyFont="1" applyBorder="1" applyAlignment="1">
      <alignment horizontal="center"/>
    </xf>
    <xf numFmtId="16" fontId="4" fillId="0" borderId="2" xfId="0" quotePrefix="1" applyNumberFormat="1" applyFont="1" applyBorder="1" applyAlignment="1">
      <alignment horizontal="center"/>
    </xf>
    <xf numFmtId="0" fontId="4" fillId="0" borderId="35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17" fontId="4" fillId="0" borderId="3" xfId="0" quotePrefix="1" applyNumberFormat="1" applyFont="1" applyBorder="1" applyAlignment="1">
      <alignment horizontal="center"/>
    </xf>
    <xf numFmtId="0" fontId="4" fillId="0" borderId="30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7" fillId="2" borderId="19" xfId="0" applyFont="1" applyFill="1" applyBorder="1" applyAlignment="1">
      <alignment horizontal="left" vertical="top"/>
    </xf>
    <xf numFmtId="0" fontId="18" fillId="2" borderId="1" xfId="0" applyFont="1" applyFill="1" applyBorder="1" applyAlignment="1">
      <alignment horizontal="left" vertical="top"/>
    </xf>
    <xf numFmtId="0" fontId="11" fillId="2" borderId="3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0" fontId="17" fillId="2" borderId="9" xfId="0" applyFont="1" applyFill="1" applyBorder="1" applyAlignment="1">
      <alignment horizontal="left" vertical="top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top"/>
    </xf>
    <xf numFmtId="1" fontId="6" fillId="0" borderId="2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65" fontId="8" fillId="0" borderId="45" xfId="0" applyNumberFormat="1" applyFont="1" applyBorder="1" applyAlignment="1">
      <alignment horizontal="center" vertical="center"/>
    </xf>
    <xf numFmtId="165" fontId="8" fillId="0" borderId="46" xfId="0" applyNumberFormat="1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0" xfId="0" quotePrefix="1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23" fillId="0" borderId="2" xfId="0" quotePrefix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top"/>
    </xf>
    <xf numFmtId="0" fontId="17" fillId="2" borderId="3" xfId="0" applyFont="1" applyFill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164" fontId="3" fillId="0" borderId="1" xfId="0" applyNumberFormat="1" applyFont="1" applyBorder="1" applyAlignment="1">
      <alignment horizontal="center" textRotation="90"/>
    </xf>
    <xf numFmtId="164" fontId="3" fillId="0" borderId="3" xfId="0" applyNumberFormat="1" applyFont="1" applyBorder="1" applyAlignment="1">
      <alignment horizontal="center" textRotation="90"/>
    </xf>
    <xf numFmtId="165" fontId="4" fillId="0" borderId="4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top"/>
    </xf>
    <xf numFmtId="0" fontId="17" fillId="2" borderId="7" xfId="0" applyFont="1" applyFill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0" borderId="45" xfId="0" applyNumberFormat="1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textRotation="90" wrapText="1"/>
    </xf>
    <xf numFmtId="164" fontId="3" fillId="0" borderId="9" xfId="0" applyNumberFormat="1" applyFont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 textRotation="90"/>
    </xf>
    <xf numFmtId="1" fontId="3" fillId="0" borderId="9" xfId="0" applyNumberFormat="1" applyFont="1" applyBorder="1" applyAlignment="1">
      <alignment horizontal="center" vertical="center" textRotation="90"/>
    </xf>
    <xf numFmtId="164" fontId="3" fillId="0" borderId="1" xfId="0" applyNumberFormat="1" applyFont="1" applyBorder="1" applyAlignment="1">
      <alignment horizontal="center" vertical="center" textRotation="90"/>
    </xf>
    <xf numFmtId="164" fontId="3" fillId="0" borderId="3" xfId="0" applyNumberFormat="1" applyFont="1" applyBorder="1" applyAlignment="1">
      <alignment horizontal="center" vertical="center" textRotation="90"/>
    </xf>
    <xf numFmtId="0" fontId="3" fillId="0" borderId="4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>
      <pane ySplit="9" topLeftCell="A10" activePane="bottomLeft" state="frozen"/>
      <selection pane="bottomLeft" activeCell="A2" sqref="A2"/>
    </sheetView>
  </sheetViews>
  <sheetFormatPr defaultRowHeight="15" x14ac:dyDescent="0.25"/>
  <cols>
    <col min="1" max="1" width="1.7109375" customWidth="1"/>
    <col min="2" max="2" width="3.7109375" style="8" customWidth="1"/>
    <col min="3" max="3" width="40.7109375" customWidth="1"/>
  </cols>
  <sheetData>
    <row r="1" spans="1:3" ht="18.75" x14ac:dyDescent="0.3">
      <c r="A1" s="1" t="s">
        <v>602</v>
      </c>
    </row>
    <row r="8" spans="1:3" s="320" customFormat="1" ht="15.75" x14ac:dyDescent="0.25">
      <c r="B8" s="321" t="s">
        <v>0</v>
      </c>
      <c r="C8" s="320" t="s">
        <v>8</v>
      </c>
    </row>
    <row r="10" spans="1:3" x14ac:dyDescent="0.25">
      <c r="B10" s="8">
        <v>0</v>
      </c>
      <c r="C10" t="s">
        <v>596</v>
      </c>
    </row>
    <row r="11" spans="1:3" x14ac:dyDescent="0.25">
      <c r="B11" s="8">
        <f>B10+1</f>
        <v>1</v>
      </c>
      <c r="C11" t="s">
        <v>597</v>
      </c>
    </row>
    <row r="12" spans="1:3" x14ac:dyDescent="0.25">
      <c r="B12" s="8">
        <v>2</v>
      </c>
      <c r="C12" t="s">
        <v>598</v>
      </c>
    </row>
    <row r="13" spans="1:3" x14ac:dyDescent="0.25">
      <c r="B13" s="8">
        <v>3</v>
      </c>
      <c r="C13" t="s">
        <v>599</v>
      </c>
    </row>
    <row r="14" spans="1:3" x14ac:dyDescent="0.25">
      <c r="B14" s="8">
        <v>4</v>
      </c>
      <c r="C14" t="s">
        <v>600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3"/>
  <sheetViews>
    <sheetView zoomScale="124" zoomScaleNormal="124" workbookViewId="0"/>
  </sheetViews>
  <sheetFormatPr defaultRowHeight="12" customHeight="1" x14ac:dyDescent="0.25"/>
  <cols>
    <col min="1" max="1" width="1.7109375" style="10" customWidth="1"/>
    <col min="2" max="2" width="3.7109375" style="9" customWidth="1"/>
    <col min="3" max="3" width="1.7109375" style="9" customWidth="1"/>
    <col min="4" max="4" width="2.7109375" style="11" customWidth="1"/>
    <col min="5" max="5" width="2.28515625" style="9" customWidth="1"/>
    <col min="6" max="6" width="3.7109375" style="32" customWidth="1"/>
    <col min="7" max="7" width="4.28515625" style="51" customWidth="1"/>
    <col min="8" max="8" width="4.28515625" style="9" customWidth="1"/>
    <col min="9" max="9" width="2.28515625" style="9" customWidth="1"/>
    <col min="10" max="10" width="2.7109375" style="11" customWidth="1"/>
    <col min="11" max="11" width="19.7109375" style="9" customWidth="1"/>
    <col min="12" max="12" width="1.7109375" style="190" customWidth="1"/>
    <col min="13" max="13" width="21.7109375" style="29" customWidth="1"/>
    <col min="14" max="14" width="3" style="43" customWidth="1"/>
    <col min="15" max="15" width="4.7109375" style="51" customWidth="1"/>
    <col min="16" max="16" width="2.28515625" style="108" customWidth="1"/>
    <col min="17" max="17" width="4.28515625" style="51" customWidth="1"/>
    <col min="18" max="18" width="21.7109375" style="29" customWidth="1"/>
    <col min="19" max="19" width="2.7109375" style="69" customWidth="1"/>
    <col min="20" max="20" width="4.7109375" style="51" customWidth="1"/>
    <col min="21" max="16384" width="9.140625" style="10"/>
  </cols>
  <sheetData>
    <row r="1" spans="1:20" ht="17.100000000000001" customHeight="1" x14ac:dyDescent="0.25">
      <c r="A1" s="2" t="s">
        <v>601</v>
      </c>
    </row>
    <row r="2" spans="1:20" ht="11.1" customHeight="1" x14ac:dyDescent="0.25">
      <c r="M2" s="29" t="s">
        <v>145</v>
      </c>
      <c r="S2" s="70"/>
      <c r="T2" s="59"/>
    </row>
    <row r="3" spans="1:20" s="6" customFormat="1" ht="11.1" customHeight="1" x14ac:dyDescent="0.25">
      <c r="B3" s="5"/>
      <c r="C3" s="5"/>
      <c r="D3" s="4"/>
      <c r="E3" s="5"/>
      <c r="F3" s="33"/>
      <c r="G3" s="52"/>
      <c r="H3" s="5"/>
      <c r="I3" s="5"/>
      <c r="J3" s="4"/>
      <c r="K3" s="5"/>
      <c r="L3" s="190"/>
      <c r="M3" s="34"/>
      <c r="N3" s="76"/>
      <c r="O3" s="52"/>
      <c r="P3" s="109"/>
      <c r="Q3" s="52"/>
      <c r="R3" s="30"/>
      <c r="S3" s="70"/>
      <c r="T3" s="52"/>
    </row>
    <row r="4" spans="1:20" ht="11.1" customHeight="1" x14ac:dyDescent="0.25">
      <c r="K4" s="7" t="s">
        <v>297</v>
      </c>
      <c r="M4" s="31"/>
      <c r="N4" s="77"/>
      <c r="O4" s="53"/>
      <c r="P4" s="109"/>
    </row>
    <row r="5" spans="1:20" ht="11.1" customHeight="1" x14ac:dyDescent="0.25">
      <c r="K5" s="7" t="s">
        <v>298</v>
      </c>
      <c r="M5" s="30"/>
      <c r="N5" s="77"/>
      <c r="O5" s="52"/>
      <c r="S5" s="71"/>
      <c r="T5" s="53"/>
    </row>
    <row r="6" spans="1:20" ht="11.1" customHeight="1" x14ac:dyDescent="0.25">
      <c r="K6" s="7" t="s">
        <v>455</v>
      </c>
      <c r="N6" s="77">
        <f>SUM(N11:N63)</f>
        <v>154</v>
      </c>
      <c r="O6" s="77"/>
    </row>
    <row r="7" spans="1:20" ht="11.1" customHeight="1" x14ac:dyDescent="0.25">
      <c r="G7" s="77"/>
      <c r="Q7" s="77"/>
      <c r="S7" s="77"/>
      <c r="T7" s="77"/>
    </row>
    <row r="8" spans="1:20" ht="11.1" customHeight="1" x14ac:dyDescent="0.25"/>
    <row r="9" spans="1:20" s="21" customFormat="1" ht="12" customHeight="1" x14ac:dyDescent="0.25">
      <c r="B9" s="244" t="s">
        <v>63</v>
      </c>
      <c r="C9" s="46"/>
      <c r="D9" s="244" t="s">
        <v>0</v>
      </c>
      <c r="E9" s="245" t="s">
        <v>118</v>
      </c>
      <c r="F9" s="54" t="s">
        <v>80</v>
      </c>
      <c r="G9" s="230" t="s">
        <v>272</v>
      </c>
      <c r="H9" s="228" t="s">
        <v>80</v>
      </c>
      <c r="I9" s="245" t="s">
        <v>52</v>
      </c>
      <c r="J9" s="247" t="s">
        <v>79</v>
      </c>
      <c r="K9" s="228" t="s">
        <v>215</v>
      </c>
      <c r="L9" s="269"/>
      <c r="M9" s="228" t="s">
        <v>214</v>
      </c>
      <c r="N9" s="228" t="s">
        <v>307</v>
      </c>
      <c r="O9" s="230" t="s">
        <v>265</v>
      </c>
      <c r="P9" s="263"/>
      <c r="Q9" s="230" t="s">
        <v>272</v>
      </c>
      <c r="R9" s="228" t="s">
        <v>132</v>
      </c>
      <c r="S9" s="258" t="s">
        <v>307</v>
      </c>
      <c r="T9" s="230" t="s">
        <v>265</v>
      </c>
    </row>
    <row r="10" spans="1:20" s="3" customFormat="1" ht="12" customHeight="1" x14ac:dyDescent="0.25">
      <c r="B10" s="229"/>
      <c r="C10" s="45"/>
      <c r="D10" s="229"/>
      <c r="E10" s="246"/>
      <c r="F10" s="44" t="s">
        <v>140</v>
      </c>
      <c r="G10" s="231"/>
      <c r="H10" s="229"/>
      <c r="I10" s="246"/>
      <c r="J10" s="248"/>
      <c r="K10" s="229"/>
      <c r="L10" s="270"/>
      <c r="M10" s="229"/>
      <c r="N10" s="229"/>
      <c r="O10" s="231"/>
      <c r="P10" s="264"/>
      <c r="Q10" s="231"/>
      <c r="R10" s="229"/>
      <c r="S10" s="259"/>
      <c r="T10" s="231"/>
    </row>
    <row r="11" spans="1:20" s="6" customFormat="1" ht="12" customHeight="1" x14ac:dyDescent="0.25">
      <c r="B11" s="42" t="s">
        <v>56</v>
      </c>
      <c r="C11" s="42"/>
      <c r="D11" s="271">
        <v>1</v>
      </c>
      <c r="E11" s="40" t="s">
        <v>119</v>
      </c>
      <c r="F11" s="265">
        <f>ABS(H11-H12)</f>
        <v>403</v>
      </c>
      <c r="G11" s="252">
        <v>92.1</v>
      </c>
      <c r="H11" s="17">
        <v>3519</v>
      </c>
      <c r="I11" s="50" t="s">
        <v>54</v>
      </c>
      <c r="J11" s="41">
        <v>1</v>
      </c>
      <c r="K11" s="17" t="s">
        <v>120</v>
      </c>
      <c r="L11" s="267" t="s">
        <v>232</v>
      </c>
      <c r="M11" s="240" t="s">
        <v>565</v>
      </c>
      <c r="N11" s="240">
        <v>5</v>
      </c>
      <c r="O11" s="260">
        <v>100</v>
      </c>
      <c r="P11" s="261" t="s">
        <v>232</v>
      </c>
      <c r="Q11" s="260">
        <v>85.5</v>
      </c>
      <c r="R11" s="64"/>
      <c r="S11" s="255">
        <v>5</v>
      </c>
      <c r="T11" s="252">
        <v>90</v>
      </c>
    </row>
    <row r="12" spans="1:20" s="6" customFormat="1" ht="12" customHeight="1" x14ac:dyDescent="0.25">
      <c r="B12" s="47" t="s">
        <v>69</v>
      </c>
      <c r="C12" s="47"/>
      <c r="D12" s="268"/>
      <c r="E12" s="37"/>
      <c r="F12" s="251"/>
      <c r="G12" s="250"/>
      <c r="H12" s="20">
        <v>3116</v>
      </c>
      <c r="I12" s="27" t="s">
        <v>137</v>
      </c>
      <c r="J12" s="38">
        <v>32</v>
      </c>
      <c r="K12" s="20" t="s">
        <v>133</v>
      </c>
      <c r="L12" s="266"/>
      <c r="M12" s="262"/>
      <c r="N12" s="262"/>
      <c r="O12" s="250"/>
      <c r="P12" s="261"/>
      <c r="Q12" s="252"/>
      <c r="R12" s="63" t="s">
        <v>293</v>
      </c>
      <c r="S12" s="255"/>
      <c r="T12" s="252"/>
    </row>
    <row r="13" spans="1:20" s="6" customFormat="1" ht="12" customHeight="1" x14ac:dyDescent="0.25">
      <c r="B13" s="23" t="s">
        <v>16</v>
      </c>
      <c r="C13" s="23"/>
      <c r="D13" s="268">
        <v>2</v>
      </c>
      <c r="E13" s="37"/>
      <c r="F13" s="251">
        <f t="shared" ref="F13" si="0">ABS(H13-H14)</f>
        <v>20</v>
      </c>
      <c r="G13" s="249">
        <v>47.3</v>
      </c>
      <c r="H13" s="20">
        <v>3197</v>
      </c>
      <c r="I13" s="48">
        <v>2</v>
      </c>
      <c r="J13" s="38">
        <v>16</v>
      </c>
      <c r="K13" s="20" t="s">
        <v>134</v>
      </c>
      <c r="L13" s="266" t="s">
        <v>232</v>
      </c>
      <c r="M13" s="251" t="s">
        <v>566</v>
      </c>
      <c r="N13" s="251">
        <v>7</v>
      </c>
      <c r="O13" s="249">
        <v>35.700000000000003</v>
      </c>
      <c r="P13" s="261"/>
      <c r="Q13" s="252"/>
      <c r="R13" s="63" t="s">
        <v>581</v>
      </c>
      <c r="S13" s="255"/>
      <c r="T13" s="252"/>
    </row>
    <row r="14" spans="1:20" s="6" customFormat="1" ht="12" customHeight="1" x14ac:dyDescent="0.25">
      <c r="B14" s="47" t="s">
        <v>26</v>
      </c>
      <c r="C14" s="47"/>
      <c r="D14" s="268"/>
      <c r="E14" s="37"/>
      <c r="F14" s="251"/>
      <c r="G14" s="250"/>
      <c r="H14" s="20">
        <v>3217</v>
      </c>
      <c r="I14" s="48">
        <v>2</v>
      </c>
      <c r="J14" s="38">
        <v>17</v>
      </c>
      <c r="K14" s="20" t="s">
        <v>72</v>
      </c>
      <c r="L14" s="266"/>
      <c r="M14" s="251"/>
      <c r="N14" s="251"/>
      <c r="O14" s="250"/>
      <c r="P14" s="261"/>
      <c r="Q14" s="250"/>
      <c r="R14" s="63"/>
      <c r="S14" s="256"/>
      <c r="T14" s="250"/>
    </row>
    <row r="15" spans="1:20" s="6" customFormat="1" ht="12" customHeight="1" x14ac:dyDescent="0.25">
      <c r="B15" s="23" t="s">
        <v>25</v>
      </c>
      <c r="C15" s="23"/>
      <c r="D15" s="268">
        <v>3</v>
      </c>
      <c r="E15" s="37"/>
      <c r="F15" s="251">
        <f t="shared" ref="F15" si="1">ABS(H15-H16)</f>
        <v>173</v>
      </c>
      <c r="G15" s="249">
        <v>72.8</v>
      </c>
      <c r="H15" s="20">
        <v>3354</v>
      </c>
      <c r="I15" s="48">
        <v>1</v>
      </c>
      <c r="J15" s="38">
        <v>8</v>
      </c>
      <c r="K15" s="20" t="s">
        <v>138</v>
      </c>
      <c r="L15" s="266" t="s">
        <v>232</v>
      </c>
      <c r="M15" s="251" t="s">
        <v>567</v>
      </c>
      <c r="N15" s="251">
        <v>7</v>
      </c>
      <c r="O15" s="249">
        <v>64.3</v>
      </c>
      <c r="P15" s="261" t="s">
        <v>232</v>
      </c>
      <c r="Q15" s="249">
        <v>62.2</v>
      </c>
      <c r="R15" s="63"/>
      <c r="S15" s="254">
        <v>7</v>
      </c>
      <c r="T15" s="249">
        <v>64.3</v>
      </c>
    </row>
    <row r="16" spans="1:20" s="6" customFormat="1" ht="12" customHeight="1" x14ac:dyDescent="0.25">
      <c r="B16" s="47" t="s">
        <v>20</v>
      </c>
      <c r="C16" s="47"/>
      <c r="D16" s="268"/>
      <c r="E16" s="37" t="s">
        <v>119</v>
      </c>
      <c r="F16" s="251"/>
      <c r="G16" s="250"/>
      <c r="H16" s="20">
        <v>3181</v>
      </c>
      <c r="I16" s="48">
        <v>4</v>
      </c>
      <c r="J16" s="38">
        <v>25</v>
      </c>
      <c r="K16" s="20" t="s">
        <v>121</v>
      </c>
      <c r="L16" s="266"/>
      <c r="M16" s="251"/>
      <c r="N16" s="251"/>
      <c r="O16" s="250"/>
      <c r="P16" s="261"/>
      <c r="Q16" s="252"/>
      <c r="R16" s="63" t="s">
        <v>294</v>
      </c>
      <c r="S16" s="255"/>
      <c r="T16" s="252"/>
    </row>
    <row r="17" spans="2:20" s="6" customFormat="1" ht="12" customHeight="1" x14ac:dyDescent="0.25">
      <c r="B17" s="23" t="s">
        <v>60</v>
      </c>
      <c r="C17" s="23"/>
      <c r="D17" s="268">
        <v>4</v>
      </c>
      <c r="E17" s="37"/>
      <c r="F17" s="251">
        <f t="shared" ref="F17" si="2">ABS(H17-H18)</f>
        <v>96</v>
      </c>
      <c r="G17" s="249">
        <v>63.2</v>
      </c>
      <c r="H17" s="20">
        <v>3265</v>
      </c>
      <c r="I17" s="48">
        <v>1</v>
      </c>
      <c r="J17" s="38">
        <v>9</v>
      </c>
      <c r="K17" s="20" t="s">
        <v>77</v>
      </c>
      <c r="L17" s="266" t="s">
        <v>232</v>
      </c>
      <c r="M17" s="251" t="s">
        <v>568</v>
      </c>
      <c r="N17" s="251">
        <v>10</v>
      </c>
      <c r="O17" s="249">
        <v>60</v>
      </c>
      <c r="P17" s="261"/>
      <c r="Q17" s="252"/>
      <c r="R17" s="63" t="s">
        <v>582</v>
      </c>
      <c r="S17" s="255"/>
      <c r="T17" s="252"/>
    </row>
    <row r="18" spans="2:20" s="6" customFormat="1" ht="12" customHeight="1" x14ac:dyDescent="0.25">
      <c r="B18" s="47" t="s">
        <v>27</v>
      </c>
      <c r="C18" s="47"/>
      <c r="D18" s="268"/>
      <c r="E18" s="37" t="s">
        <v>119</v>
      </c>
      <c r="F18" s="251"/>
      <c r="G18" s="250"/>
      <c r="H18" s="20">
        <v>3169</v>
      </c>
      <c r="I18" s="48">
        <v>3</v>
      </c>
      <c r="J18" s="38">
        <v>24</v>
      </c>
      <c r="K18" s="20" t="s">
        <v>136</v>
      </c>
      <c r="L18" s="266"/>
      <c r="M18" s="251"/>
      <c r="N18" s="251"/>
      <c r="O18" s="250"/>
      <c r="P18" s="261"/>
      <c r="Q18" s="250"/>
      <c r="R18" s="63"/>
      <c r="S18" s="256"/>
      <c r="T18" s="250"/>
    </row>
    <row r="19" spans="2:20" s="6" customFormat="1" ht="12" customHeight="1" x14ac:dyDescent="0.25">
      <c r="B19" s="23" t="s">
        <v>24</v>
      </c>
      <c r="C19" s="23"/>
      <c r="D19" s="268">
        <v>5</v>
      </c>
      <c r="E19" s="37"/>
      <c r="F19" s="251">
        <f t="shared" ref="F19" si="3">ABS(H19-H20)</f>
        <v>331</v>
      </c>
      <c r="G19" s="249">
        <v>87.7</v>
      </c>
      <c r="H19" s="20">
        <v>3393</v>
      </c>
      <c r="I19" s="48" t="s">
        <v>54</v>
      </c>
      <c r="J19" s="38">
        <v>4</v>
      </c>
      <c r="K19" s="20" t="s">
        <v>87</v>
      </c>
      <c r="L19" s="266" t="s">
        <v>232</v>
      </c>
      <c r="M19" s="251" t="s">
        <v>569</v>
      </c>
      <c r="N19" s="251">
        <v>5</v>
      </c>
      <c r="O19" s="249">
        <v>100</v>
      </c>
      <c r="P19" s="261" t="s">
        <v>232</v>
      </c>
      <c r="Q19" s="249">
        <v>69.7</v>
      </c>
      <c r="R19" s="63"/>
      <c r="S19" s="254">
        <v>7</v>
      </c>
      <c r="T19" s="249">
        <f>500/7</f>
        <v>71.428571428571431</v>
      </c>
    </row>
    <row r="20" spans="2:20" s="6" customFormat="1" ht="12" customHeight="1" x14ac:dyDescent="0.25">
      <c r="B20" s="47" t="s">
        <v>46</v>
      </c>
      <c r="C20" s="47"/>
      <c r="D20" s="268"/>
      <c r="E20" s="37" t="s">
        <v>119</v>
      </c>
      <c r="F20" s="251"/>
      <c r="G20" s="250"/>
      <c r="H20" s="20">
        <v>3062</v>
      </c>
      <c r="I20" s="48">
        <v>4</v>
      </c>
      <c r="J20" s="38">
        <v>29</v>
      </c>
      <c r="K20" s="20" t="s">
        <v>139</v>
      </c>
      <c r="L20" s="266"/>
      <c r="M20" s="251"/>
      <c r="N20" s="251"/>
      <c r="O20" s="250"/>
      <c r="P20" s="261"/>
      <c r="Q20" s="252"/>
      <c r="R20" s="63" t="s">
        <v>295</v>
      </c>
      <c r="S20" s="255"/>
      <c r="T20" s="252"/>
    </row>
    <row r="21" spans="2:20" s="6" customFormat="1" ht="12" customHeight="1" x14ac:dyDescent="0.25">
      <c r="B21" s="23" t="s">
        <v>30</v>
      </c>
      <c r="C21" s="23"/>
      <c r="D21" s="268">
        <v>6</v>
      </c>
      <c r="E21" s="37"/>
      <c r="F21" s="251">
        <f t="shared" ref="F21" si="4">ABS(H21-H22)</f>
        <v>62</v>
      </c>
      <c r="G21" s="249">
        <v>58.6</v>
      </c>
      <c r="H21" s="20">
        <v>3246</v>
      </c>
      <c r="I21" s="48">
        <v>1</v>
      </c>
      <c r="J21" s="38">
        <v>13</v>
      </c>
      <c r="K21" s="20" t="s">
        <v>141</v>
      </c>
      <c r="L21" s="266" t="s">
        <v>232</v>
      </c>
      <c r="M21" s="251" t="s">
        <v>570</v>
      </c>
      <c r="N21" s="251">
        <v>8</v>
      </c>
      <c r="O21" s="249">
        <v>56.3</v>
      </c>
      <c r="P21" s="261"/>
      <c r="Q21" s="252"/>
      <c r="R21" s="63" t="s">
        <v>583</v>
      </c>
      <c r="S21" s="255"/>
      <c r="T21" s="252"/>
    </row>
    <row r="22" spans="2:20" s="6" customFormat="1" ht="12" customHeight="1" x14ac:dyDescent="0.25">
      <c r="B22" s="47" t="s">
        <v>17</v>
      </c>
      <c r="C22" s="47"/>
      <c r="D22" s="268"/>
      <c r="E22" s="37" t="s">
        <v>119</v>
      </c>
      <c r="F22" s="251"/>
      <c r="G22" s="250"/>
      <c r="H22" s="20">
        <v>3184</v>
      </c>
      <c r="I22" s="48">
        <v>3</v>
      </c>
      <c r="J22" s="38">
        <v>20</v>
      </c>
      <c r="K22" s="20" t="s">
        <v>122</v>
      </c>
      <c r="L22" s="266"/>
      <c r="M22" s="251"/>
      <c r="N22" s="251"/>
      <c r="O22" s="250"/>
      <c r="P22" s="261"/>
      <c r="Q22" s="250"/>
      <c r="R22" s="65"/>
      <c r="S22" s="256"/>
      <c r="T22" s="250"/>
    </row>
    <row r="23" spans="2:20" s="6" customFormat="1" ht="12" customHeight="1" x14ac:dyDescent="0.25">
      <c r="B23" s="23" t="s">
        <v>48</v>
      </c>
      <c r="C23" s="23"/>
      <c r="D23" s="268">
        <v>7</v>
      </c>
      <c r="E23" s="37"/>
      <c r="F23" s="251">
        <f t="shared" ref="F23" si="5">ABS(H23-H24)</f>
        <v>320</v>
      </c>
      <c r="G23" s="249">
        <v>86.3</v>
      </c>
      <c r="H23" s="20">
        <v>3350</v>
      </c>
      <c r="I23" s="48" t="s">
        <v>54</v>
      </c>
      <c r="J23" s="38">
        <v>5</v>
      </c>
      <c r="K23" s="20" t="s">
        <v>147</v>
      </c>
      <c r="L23" s="266" t="s">
        <v>232</v>
      </c>
      <c r="M23" s="251" t="s">
        <v>571</v>
      </c>
      <c r="N23" s="251">
        <v>5</v>
      </c>
      <c r="O23" s="249">
        <v>100</v>
      </c>
      <c r="P23" s="261" t="s">
        <v>232</v>
      </c>
      <c r="Q23" s="249">
        <v>64.099999999999994</v>
      </c>
      <c r="R23" s="65" t="s">
        <v>296</v>
      </c>
      <c r="S23" s="254">
        <v>16</v>
      </c>
      <c r="T23" s="249">
        <f>15*100/32</f>
        <v>46.875</v>
      </c>
    </row>
    <row r="24" spans="2:20" s="6" customFormat="1" ht="12" customHeight="1" x14ac:dyDescent="0.25">
      <c r="B24" s="47" t="s">
        <v>67</v>
      </c>
      <c r="C24" s="47"/>
      <c r="D24" s="268"/>
      <c r="E24" s="37" t="s">
        <v>119</v>
      </c>
      <c r="F24" s="251"/>
      <c r="G24" s="250"/>
      <c r="H24" s="20">
        <v>3030</v>
      </c>
      <c r="I24" s="48">
        <v>4</v>
      </c>
      <c r="J24" s="38">
        <v>28</v>
      </c>
      <c r="K24" s="20" t="s">
        <v>146</v>
      </c>
      <c r="L24" s="266"/>
      <c r="M24" s="251"/>
      <c r="N24" s="251"/>
      <c r="O24" s="250"/>
      <c r="P24" s="261"/>
      <c r="Q24" s="252"/>
      <c r="R24" s="65" t="s">
        <v>292</v>
      </c>
      <c r="S24" s="255"/>
      <c r="T24" s="252"/>
    </row>
    <row r="25" spans="2:20" s="6" customFormat="1" ht="12" customHeight="1" x14ac:dyDescent="0.25">
      <c r="B25" s="23" t="s">
        <v>22</v>
      </c>
      <c r="C25" s="23"/>
      <c r="D25" s="268">
        <v>8</v>
      </c>
      <c r="E25" s="37" t="s">
        <v>119</v>
      </c>
      <c r="F25" s="251">
        <f t="shared" ref="F25" si="6">ABS(H25-H26)</f>
        <v>6</v>
      </c>
      <c r="G25" s="249">
        <v>50.8</v>
      </c>
      <c r="H25" s="20">
        <v>3241</v>
      </c>
      <c r="I25" s="48">
        <v>1</v>
      </c>
      <c r="J25" s="38">
        <v>12</v>
      </c>
      <c r="K25" s="20" t="s">
        <v>142</v>
      </c>
      <c r="L25" s="266" t="s">
        <v>232</v>
      </c>
      <c r="M25" s="251" t="s">
        <v>572</v>
      </c>
      <c r="N25" s="251">
        <v>8</v>
      </c>
      <c r="O25" s="249">
        <v>37.5</v>
      </c>
      <c r="P25" s="261"/>
      <c r="Q25" s="252"/>
      <c r="R25" s="66" t="s">
        <v>584</v>
      </c>
      <c r="S25" s="255"/>
      <c r="T25" s="252"/>
    </row>
    <row r="26" spans="2:20" s="6" customFormat="1" ht="12" customHeight="1" x14ac:dyDescent="0.25">
      <c r="B26" s="47" t="s">
        <v>68</v>
      </c>
      <c r="C26" s="47"/>
      <c r="D26" s="268"/>
      <c r="E26" s="37" t="s">
        <v>119</v>
      </c>
      <c r="F26" s="251"/>
      <c r="G26" s="250"/>
      <c r="H26" s="20">
        <v>3247</v>
      </c>
      <c r="I26" s="48">
        <v>3</v>
      </c>
      <c r="J26" s="38">
        <v>21</v>
      </c>
      <c r="K26" s="20" t="s">
        <v>123</v>
      </c>
      <c r="L26" s="266"/>
      <c r="M26" s="251"/>
      <c r="N26" s="251"/>
      <c r="O26" s="250"/>
      <c r="P26" s="261"/>
      <c r="Q26" s="250"/>
      <c r="R26" s="66"/>
      <c r="S26" s="256"/>
      <c r="T26" s="250"/>
    </row>
    <row r="27" spans="2:20" s="6" customFormat="1" ht="12" customHeight="1" x14ac:dyDescent="0.25">
      <c r="B27" s="23" t="s">
        <v>58</v>
      </c>
      <c r="C27" s="23"/>
      <c r="D27" s="268">
        <v>9</v>
      </c>
      <c r="E27" s="37"/>
      <c r="F27" s="251">
        <v>54.5</v>
      </c>
      <c r="G27" s="249">
        <v>97.4</v>
      </c>
      <c r="H27" s="20">
        <v>3475</v>
      </c>
      <c r="I27" s="48" t="s">
        <v>54</v>
      </c>
      <c r="J27" s="38">
        <v>2</v>
      </c>
      <c r="K27" s="20" t="s">
        <v>148</v>
      </c>
      <c r="L27" s="266" t="s">
        <v>232</v>
      </c>
      <c r="M27" s="251" t="s">
        <v>573</v>
      </c>
      <c r="N27" s="251">
        <v>5</v>
      </c>
      <c r="O27" s="249">
        <v>100</v>
      </c>
      <c r="P27" s="261" t="s">
        <v>232</v>
      </c>
      <c r="Q27" s="249">
        <v>79</v>
      </c>
      <c r="R27" s="63"/>
      <c r="S27" s="254">
        <v>7</v>
      </c>
      <c r="T27" s="249">
        <f>900/14</f>
        <v>64.285714285714292</v>
      </c>
    </row>
    <row r="28" spans="2:20" s="6" customFormat="1" ht="12" customHeight="1" x14ac:dyDescent="0.25">
      <c r="B28" s="47" t="s">
        <v>66</v>
      </c>
      <c r="C28" s="47"/>
      <c r="D28" s="268"/>
      <c r="E28" s="37" t="s">
        <v>119</v>
      </c>
      <c r="F28" s="251"/>
      <c r="G28" s="250"/>
      <c r="H28" s="20">
        <v>2919</v>
      </c>
      <c r="I28" s="48" t="s">
        <v>137</v>
      </c>
      <c r="J28" s="38">
        <v>31</v>
      </c>
      <c r="K28" s="20" t="s">
        <v>124</v>
      </c>
      <c r="L28" s="266"/>
      <c r="M28" s="251"/>
      <c r="N28" s="251"/>
      <c r="O28" s="250"/>
      <c r="P28" s="261"/>
      <c r="Q28" s="252"/>
      <c r="R28" s="63" t="s">
        <v>299</v>
      </c>
      <c r="S28" s="255"/>
      <c r="T28" s="252"/>
    </row>
    <row r="29" spans="2:20" s="6" customFormat="1" ht="12" customHeight="1" x14ac:dyDescent="0.25">
      <c r="B29" s="23" t="s">
        <v>65</v>
      </c>
      <c r="C29" s="23"/>
      <c r="D29" s="268">
        <v>10</v>
      </c>
      <c r="E29" s="37" t="s">
        <v>119</v>
      </c>
      <c r="F29" s="251">
        <f t="shared" ref="F29" si="7">ABS(H29-H30)</f>
        <v>85</v>
      </c>
      <c r="G29" s="249">
        <v>61.7</v>
      </c>
      <c r="H29" s="20">
        <v>3245</v>
      </c>
      <c r="I29" s="48">
        <v>2</v>
      </c>
      <c r="J29" s="38">
        <v>15</v>
      </c>
      <c r="K29" s="20" t="s">
        <v>149</v>
      </c>
      <c r="L29" s="266" t="s">
        <v>232</v>
      </c>
      <c r="M29" s="251" t="s">
        <v>574</v>
      </c>
      <c r="N29" s="251">
        <v>6</v>
      </c>
      <c r="O29" s="249">
        <v>75</v>
      </c>
      <c r="P29" s="261"/>
      <c r="Q29" s="252"/>
      <c r="R29" s="67" t="s">
        <v>585</v>
      </c>
      <c r="S29" s="255"/>
      <c r="T29" s="252"/>
    </row>
    <row r="30" spans="2:20" s="6" customFormat="1" ht="12" customHeight="1" x14ac:dyDescent="0.25">
      <c r="B30" s="47" t="s">
        <v>28</v>
      </c>
      <c r="C30" s="47"/>
      <c r="D30" s="268"/>
      <c r="E30" s="37"/>
      <c r="F30" s="251"/>
      <c r="G30" s="250"/>
      <c r="H30" s="20">
        <v>3160</v>
      </c>
      <c r="I30" s="48">
        <v>2</v>
      </c>
      <c r="J30" s="38">
        <v>18</v>
      </c>
      <c r="K30" s="20" t="s">
        <v>4</v>
      </c>
      <c r="L30" s="266"/>
      <c r="M30" s="251"/>
      <c r="N30" s="251"/>
      <c r="O30" s="250"/>
      <c r="P30" s="261"/>
      <c r="Q30" s="250"/>
      <c r="R30" s="63"/>
      <c r="S30" s="256"/>
      <c r="T30" s="250"/>
    </row>
    <row r="31" spans="2:20" s="6" customFormat="1" ht="12" customHeight="1" x14ac:dyDescent="0.25">
      <c r="B31" s="23" t="s">
        <v>59</v>
      </c>
      <c r="C31" s="23"/>
      <c r="D31" s="268">
        <v>11</v>
      </c>
      <c r="E31" s="37"/>
      <c r="F31" s="251">
        <f t="shared" ref="F31" si="8">ABS(H31-H32)</f>
        <v>241</v>
      </c>
      <c r="G31" s="249">
        <v>80.099999999999994</v>
      </c>
      <c r="H31" s="20">
        <v>3340</v>
      </c>
      <c r="I31" s="48">
        <v>1</v>
      </c>
      <c r="J31" s="38">
        <v>7</v>
      </c>
      <c r="K31" s="20" t="s">
        <v>152</v>
      </c>
      <c r="L31" s="266" t="s">
        <v>232</v>
      </c>
      <c r="M31" s="251" t="s">
        <v>575</v>
      </c>
      <c r="N31" s="251">
        <v>6</v>
      </c>
      <c r="O31" s="249">
        <v>75</v>
      </c>
      <c r="P31" s="261" t="s">
        <v>232</v>
      </c>
      <c r="Q31" s="249">
        <v>63.2</v>
      </c>
      <c r="R31" s="63"/>
      <c r="S31" s="254">
        <v>6</v>
      </c>
      <c r="T31" s="249">
        <v>75</v>
      </c>
    </row>
    <row r="32" spans="2:20" s="6" customFormat="1" ht="12" customHeight="1" x14ac:dyDescent="0.25">
      <c r="B32" s="47" t="s">
        <v>61</v>
      </c>
      <c r="C32" s="47"/>
      <c r="D32" s="268"/>
      <c r="E32" s="37"/>
      <c r="F32" s="251"/>
      <c r="G32" s="250"/>
      <c r="H32" s="20">
        <v>3099</v>
      </c>
      <c r="I32" s="48">
        <v>3</v>
      </c>
      <c r="J32" s="38">
        <v>26</v>
      </c>
      <c r="K32" s="20" t="s">
        <v>9</v>
      </c>
      <c r="L32" s="266"/>
      <c r="M32" s="251"/>
      <c r="N32" s="251"/>
      <c r="O32" s="250"/>
      <c r="P32" s="261"/>
      <c r="Q32" s="252"/>
      <c r="R32" s="63" t="s">
        <v>306</v>
      </c>
      <c r="S32" s="255"/>
      <c r="T32" s="252"/>
    </row>
    <row r="33" spans="1:21" s="6" customFormat="1" ht="12" customHeight="1" x14ac:dyDescent="0.25">
      <c r="B33" s="23" t="s">
        <v>21</v>
      </c>
      <c r="C33" s="23"/>
      <c r="D33" s="268">
        <v>12</v>
      </c>
      <c r="E33" s="37"/>
      <c r="F33" s="251">
        <f t="shared" ref="F33" si="9">ABS(H33-H34)</f>
        <v>32</v>
      </c>
      <c r="G33" s="249">
        <v>54.5</v>
      </c>
      <c r="H33" s="20">
        <v>3244</v>
      </c>
      <c r="I33" s="48">
        <v>1</v>
      </c>
      <c r="J33" s="38">
        <v>10</v>
      </c>
      <c r="K33" s="20" t="s">
        <v>150</v>
      </c>
      <c r="L33" s="266" t="s">
        <v>232</v>
      </c>
      <c r="M33" s="251" t="s">
        <v>576</v>
      </c>
      <c r="N33" s="251">
        <v>8</v>
      </c>
      <c r="O33" s="249">
        <v>56.3</v>
      </c>
      <c r="P33" s="261"/>
      <c r="Q33" s="252"/>
      <c r="R33" s="78" t="s">
        <v>586</v>
      </c>
      <c r="S33" s="255"/>
      <c r="T33" s="252"/>
    </row>
    <row r="34" spans="1:21" s="6" customFormat="1" ht="12" customHeight="1" x14ac:dyDescent="0.25">
      <c r="B34" s="47" t="s">
        <v>45</v>
      </c>
      <c r="C34" s="47"/>
      <c r="D34" s="268"/>
      <c r="E34" s="37" t="s">
        <v>119</v>
      </c>
      <c r="F34" s="251"/>
      <c r="G34" s="250"/>
      <c r="H34" s="20">
        <v>3212</v>
      </c>
      <c r="I34" s="48">
        <v>3</v>
      </c>
      <c r="J34" s="38">
        <v>23</v>
      </c>
      <c r="K34" s="20" t="s">
        <v>151</v>
      </c>
      <c r="L34" s="266"/>
      <c r="M34" s="251"/>
      <c r="N34" s="251"/>
      <c r="O34" s="250"/>
      <c r="P34" s="261"/>
      <c r="Q34" s="250"/>
      <c r="R34" s="63"/>
      <c r="S34" s="256"/>
      <c r="T34" s="250"/>
    </row>
    <row r="35" spans="1:21" s="6" customFormat="1" ht="12" customHeight="1" x14ac:dyDescent="0.25">
      <c r="B35" s="23" t="s">
        <v>57</v>
      </c>
      <c r="C35" s="23"/>
      <c r="D35" s="268">
        <v>13</v>
      </c>
      <c r="E35" s="37"/>
      <c r="F35" s="251">
        <f t="shared" ref="F35" si="10">ABS(H35-H36)</f>
        <v>419</v>
      </c>
      <c r="G35" s="249">
        <v>92.9</v>
      </c>
      <c r="H35" s="20">
        <v>3491</v>
      </c>
      <c r="I35" s="48" t="s">
        <v>54</v>
      </c>
      <c r="J35" s="38">
        <v>3</v>
      </c>
      <c r="K35" s="20" t="s">
        <v>88</v>
      </c>
      <c r="L35" s="266" t="s">
        <v>232</v>
      </c>
      <c r="M35" s="251" t="s">
        <v>577</v>
      </c>
      <c r="N35" s="251">
        <v>6</v>
      </c>
      <c r="O35" s="249">
        <f>83.3</f>
        <v>83.3</v>
      </c>
      <c r="P35" s="261" t="s">
        <v>232</v>
      </c>
      <c r="Q35" s="249">
        <v>84.2</v>
      </c>
      <c r="R35" s="63"/>
      <c r="S35" s="254">
        <v>6</v>
      </c>
      <c r="T35" s="249">
        <v>83.3</v>
      </c>
    </row>
    <row r="36" spans="1:21" s="6" customFormat="1" ht="12" customHeight="1" x14ac:dyDescent="0.25">
      <c r="B36" s="47" t="s">
        <v>563</v>
      </c>
      <c r="C36" s="47"/>
      <c r="D36" s="268"/>
      <c r="E36" s="37" t="s">
        <v>119</v>
      </c>
      <c r="F36" s="251"/>
      <c r="G36" s="250"/>
      <c r="H36" s="20">
        <v>3072</v>
      </c>
      <c r="I36" s="48">
        <v>4</v>
      </c>
      <c r="J36" s="38">
        <v>30</v>
      </c>
      <c r="K36" s="20" t="s">
        <v>564</v>
      </c>
      <c r="L36" s="266"/>
      <c r="M36" s="251"/>
      <c r="N36" s="251"/>
      <c r="O36" s="250"/>
      <c r="P36" s="261"/>
      <c r="Q36" s="252"/>
      <c r="R36" s="63" t="s">
        <v>397</v>
      </c>
      <c r="S36" s="255"/>
      <c r="T36" s="252"/>
    </row>
    <row r="37" spans="1:21" s="6" customFormat="1" ht="12" customHeight="1" x14ac:dyDescent="0.25">
      <c r="B37" s="23" t="s">
        <v>62</v>
      </c>
      <c r="C37" s="23"/>
      <c r="D37" s="268">
        <v>14</v>
      </c>
      <c r="E37" s="37"/>
      <c r="F37" s="251">
        <f t="shared" ref="F37" si="11">ABS(H37-H38)</f>
        <v>54</v>
      </c>
      <c r="G37" s="249">
        <v>57.5</v>
      </c>
      <c r="H37" s="20">
        <v>3258</v>
      </c>
      <c r="I37" s="48">
        <v>2</v>
      </c>
      <c r="J37" s="38">
        <v>14</v>
      </c>
      <c r="K37" s="20" t="s">
        <v>216</v>
      </c>
      <c r="L37" s="266" t="s">
        <v>232</v>
      </c>
      <c r="M37" s="251" t="s">
        <v>578</v>
      </c>
      <c r="N37" s="251">
        <v>10</v>
      </c>
      <c r="O37" s="249">
        <v>45</v>
      </c>
      <c r="P37" s="261"/>
      <c r="Q37" s="252"/>
      <c r="R37" s="63" t="s">
        <v>587</v>
      </c>
      <c r="S37" s="255"/>
      <c r="T37" s="252"/>
    </row>
    <row r="38" spans="1:21" s="6" customFormat="1" ht="12" customHeight="1" x14ac:dyDescent="0.25">
      <c r="B38" s="47" t="s">
        <v>19</v>
      </c>
      <c r="C38" s="47"/>
      <c r="D38" s="268"/>
      <c r="E38" s="37" t="s">
        <v>119</v>
      </c>
      <c r="F38" s="251"/>
      <c r="G38" s="250"/>
      <c r="H38" s="20">
        <v>3204</v>
      </c>
      <c r="I38" s="48">
        <v>3</v>
      </c>
      <c r="J38" s="38">
        <v>19</v>
      </c>
      <c r="K38" s="20" t="s">
        <v>125</v>
      </c>
      <c r="L38" s="266"/>
      <c r="M38" s="251"/>
      <c r="N38" s="251"/>
      <c r="O38" s="250"/>
      <c r="P38" s="261"/>
      <c r="Q38" s="250"/>
      <c r="R38" s="63"/>
      <c r="S38" s="256"/>
      <c r="T38" s="250"/>
    </row>
    <row r="39" spans="1:21" s="6" customFormat="1" ht="12" customHeight="1" x14ac:dyDescent="0.25">
      <c r="B39" s="23" t="s">
        <v>23</v>
      </c>
      <c r="C39" s="23"/>
      <c r="D39" s="268">
        <v>15</v>
      </c>
      <c r="E39" s="37"/>
      <c r="F39" s="251">
        <f t="shared" ref="F39" si="12">ABS(H39-H40)</f>
        <v>375</v>
      </c>
      <c r="G39" s="249">
        <v>90.5</v>
      </c>
      <c r="H39" s="55">
        <v>3339</v>
      </c>
      <c r="I39" s="55" t="s">
        <v>54</v>
      </c>
      <c r="J39" s="57">
        <v>6</v>
      </c>
      <c r="K39" s="55" t="s">
        <v>86</v>
      </c>
      <c r="L39" s="266" t="s">
        <v>232</v>
      </c>
      <c r="M39" s="251" t="s">
        <v>579</v>
      </c>
      <c r="N39" s="251">
        <v>5</v>
      </c>
      <c r="O39" s="249">
        <v>100</v>
      </c>
      <c r="P39" s="261" t="s">
        <v>232</v>
      </c>
      <c r="Q39" s="249">
        <v>62.2</v>
      </c>
      <c r="R39" s="85"/>
      <c r="S39" s="254">
        <v>8</v>
      </c>
      <c r="T39" s="249">
        <f>5*100/8</f>
        <v>62.5</v>
      </c>
    </row>
    <row r="40" spans="1:21" s="6" customFormat="1" ht="12" customHeight="1" x14ac:dyDescent="0.25">
      <c r="B40" s="47" t="s">
        <v>18</v>
      </c>
      <c r="C40" s="47"/>
      <c r="D40" s="268"/>
      <c r="E40" s="37" t="s">
        <v>119</v>
      </c>
      <c r="F40" s="251"/>
      <c r="G40" s="250"/>
      <c r="H40" s="55">
        <v>2964</v>
      </c>
      <c r="I40" s="55">
        <v>4</v>
      </c>
      <c r="J40" s="57">
        <v>27</v>
      </c>
      <c r="K40" s="55" t="s">
        <v>241</v>
      </c>
      <c r="L40" s="266"/>
      <c r="M40" s="251"/>
      <c r="N40" s="251"/>
      <c r="O40" s="250"/>
      <c r="P40" s="261"/>
      <c r="Q40" s="252"/>
      <c r="R40" s="85" t="s">
        <v>406</v>
      </c>
      <c r="S40" s="255"/>
      <c r="T40" s="252"/>
    </row>
    <row r="41" spans="1:21" s="6" customFormat="1" ht="12" customHeight="1" x14ac:dyDescent="0.25">
      <c r="B41" s="23" t="s">
        <v>29</v>
      </c>
      <c r="C41" s="23"/>
      <c r="D41" s="268">
        <v>16</v>
      </c>
      <c r="E41" s="37"/>
      <c r="F41" s="251">
        <f t="shared" ref="F41" si="13">ABS(H41-H42)</f>
        <v>53</v>
      </c>
      <c r="G41" s="249">
        <v>57.4</v>
      </c>
      <c r="H41" s="55">
        <v>3250</v>
      </c>
      <c r="I41" s="55">
        <v>1</v>
      </c>
      <c r="J41" s="57">
        <v>11</v>
      </c>
      <c r="K41" s="55" t="s">
        <v>237</v>
      </c>
      <c r="L41" s="266" t="s">
        <v>232</v>
      </c>
      <c r="M41" s="251" t="s">
        <v>580</v>
      </c>
      <c r="N41" s="251">
        <v>7</v>
      </c>
      <c r="O41" s="249">
        <v>71.400000000000006</v>
      </c>
      <c r="P41" s="261"/>
      <c r="Q41" s="252"/>
      <c r="R41" s="85" t="s">
        <v>588</v>
      </c>
      <c r="S41" s="255"/>
      <c r="T41" s="252"/>
    </row>
    <row r="42" spans="1:21" s="6" customFormat="1" ht="12" customHeight="1" x14ac:dyDescent="0.25">
      <c r="B42" s="24" t="s">
        <v>47</v>
      </c>
      <c r="C42" s="24"/>
      <c r="D42" s="233"/>
      <c r="E42" s="39" t="s">
        <v>119</v>
      </c>
      <c r="F42" s="235"/>
      <c r="G42" s="253"/>
      <c r="H42" s="56">
        <v>3197</v>
      </c>
      <c r="I42" s="56">
        <v>3</v>
      </c>
      <c r="J42" s="58">
        <v>22</v>
      </c>
      <c r="K42" s="56" t="s">
        <v>126</v>
      </c>
      <c r="L42" s="239"/>
      <c r="M42" s="235"/>
      <c r="N42" s="235"/>
      <c r="O42" s="253"/>
      <c r="P42" s="243"/>
      <c r="Q42" s="253"/>
      <c r="R42" s="86"/>
      <c r="S42" s="257"/>
      <c r="T42" s="253"/>
    </row>
    <row r="43" spans="1:21" ht="12" customHeight="1" x14ac:dyDescent="0.25">
      <c r="A43" s="79"/>
      <c r="B43" s="80"/>
      <c r="C43" s="80"/>
      <c r="D43" s="81"/>
      <c r="E43" s="80"/>
      <c r="F43" s="80"/>
      <c r="G43" s="82"/>
      <c r="H43" s="80"/>
      <c r="I43" s="80"/>
      <c r="J43" s="81"/>
      <c r="K43" s="80"/>
      <c r="M43" s="80"/>
      <c r="N43" s="80"/>
      <c r="O43" s="82"/>
      <c r="P43" s="110"/>
      <c r="Q43" s="82"/>
      <c r="R43" s="80"/>
      <c r="S43" s="83"/>
      <c r="T43" s="82"/>
      <c r="U43" s="84"/>
    </row>
    <row r="44" spans="1:21" ht="12" customHeight="1" x14ac:dyDescent="0.25">
      <c r="A44" s="224"/>
      <c r="B44" s="80"/>
      <c r="C44" s="80"/>
      <c r="D44" s="81"/>
      <c r="E44" s="80"/>
      <c r="F44" s="80"/>
      <c r="G44" s="82"/>
      <c r="H44" s="80"/>
      <c r="I44" s="80"/>
      <c r="J44" s="81"/>
      <c r="K44" s="225"/>
      <c r="M44" s="80"/>
      <c r="N44" s="80"/>
      <c r="O44" s="82"/>
      <c r="P44" s="110"/>
      <c r="Q44" s="82"/>
      <c r="R44" s="80"/>
      <c r="S44" s="83"/>
      <c r="T44" s="82"/>
      <c r="U44" s="224"/>
    </row>
    <row r="45" spans="1:21" ht="12" customHeight="1" x14ac:dyDescent="0.25">
      <c r="A45" s="224"/>
      <c r="B45" s="80"/>
      <c r="C45" s="80"/>
      <c r="D45" s="81"/>
      <c r="E45" s="80"/>
      <c r="F45" s="80"/>
      <c r="G45" s="82"/>
      <c r="H45" s="80"/>
      <c r="I45" s="80"/>
      <c r="J45" s="81"/>
      <c r="K45" s="80"/>
      <c r="M45" s="80"/>
      <c r="N45" s="80"/>
      <c r="O45" s="82"/>
      <c r="P45" s="110"/>
      <c r="Q45" s="82"/>
      <c r="R45" s="80"/>
      <c r="S45" s="83"/>
      <c r="T45" s="82"/>
      <c r="U45" s="224"/>
    </row>
    <row r="46" spans="1:21" s="21" customFormat="1" ht="12" customHeight="1" x14ac:dyDescent="0.25">
      <c r="B46" s="244" t="s">
        <v>63</v>
      </c>
      <c r="C46" s="89"/>
      <c r="D46" s="244" t="s">
        <v>0</v>
      </c>
      <c r="E46" s="245" t="s">
        <v>118</v>
      </c>
      <c r="F46" s="54" t="s">
        <v>80</v>
      </c>
      <c r="G46" s="230" t="s">
        <v>272</v>
      </c>
      <c r="H46" s="228" t="s">
        <v>80</v>
      </c>
      <c r="I46" s="245" t="s">
        <v>52</v>
      </c>
      <c r="J46" s="247" t="s">
        <v>79</v>
      </c>
      <c r="K46" s="228" t="s">
        <v>135</v>
      </c>
      <c r="L46" s="191"/>
      <c r="M46" s="228" t="s">
        <v>556</v>
      </c>
      <c r="N46" s="228" t="s">
        <v>307</v>
      </c>
      <c r="O46" s="230" t="s">
        <v>265</v>
      </c>
      <c r="P46" s="182"/>
      <c r="Q46" s="230" t="s">
        <v>272</v>
      </c>
      <c r="R46" s="228" t="s">
        <v>557</v>
      </c>
      <c r="S46" s="228" t="s">
        <v>307</v>
      </c>
      <c r="T46" s="230" t="s">
        <v>265</v>
      </c>
    </row>
    <row r="47" spans="1:21" s="3" customFormat="1" ht="12" customHeight="1" x14ac:dyDescent="0.25">
      <c r="B47" s="229"/>
      <c r="C47" s="87"/>
      <c r="D47" s="229"/>
      <c r="E47" s="246"/>
      <c r="F47" s="44" t="s">
        <v>140</v>
      </c>
      <c r="G47" s="231"/>
      <c r="H47" s="229"/>
      <c r="I47" s="246"/>
      <c r="J47" s="248"/>
      <c r="K47" s="229"/>
      <c r="L47" s="192"/>
      <c r="M47" s="229"/>
      <c r="N47" s="229"/>
      <c r="O47" s="231"/>
      <c r="P47" s="183"/>
      <c r="Q47" s="231"/>
      <c r="R47" s="229"/>
      <c r="S47" s="229"/>
      <c r="T47" s="231"/>
    </row>
    <row r="48" spans="1:21" s="6" customFormat="1" ht="12" customHeight="1" x14ac:dyDescent="0.25">
      <c r="B48" s="88" t="s">
        <v>56</v>
      </c>
      <c r="C48" s="88"/>
      <c r="D48" s="271">
        <v>1</v>
      </c>
      <c r="E48" s="40" t="s">
        <v>119</v>
      </c>
      <c r="F48" s="265">
        <f>ABS(H48-H49)</f>
        <v>165</v>
      </c>
      <c r="G48" s="252">
        <v>71.8</v>
      </c>
      <c r="H48" s="99">
        <v>3519</v>
      </c>
      <c r="I48" s="99" t="s">
        <v>54</v>
      </c>
      <c r="J48" s="100">
        <v>1</v>
      </c>
      <c r="K48" s="99" t="s">
        <v>420</v>
      </c>
      <c r="L48" s="267" t="s">
        <v>232</v>
      </c>
      <c r="M48" s="272" t="s">
        <v>589</v>
      </c>
      <c r="N48" s="240">
        <v>5</v>
      </c>
      <c r="O48" s="260">
        <v>90</v>
      </c>
      <c r="P48" s="261" t="s">
        <v>232</v>
      </c>
      <c r="Q48" s="252">
        <v>82.9</v>
      </c>
      <c r="R48" s="99"/>
      <c r="S48" s="240">
        <v>7</v>
      </c>
      <c r="T48" s="236">
        <f>900/14</f>
        <v>64.285714285714292</v>
      </c>
    </row>
    <row r="49" spans="1:21" s="6" customFormat="1" ht="12" customHeight="1" x14ac:dyDescent="0.25">
      <c r="B49" s="49" t="s">
        <v>25</v>
      </c>
      <c r="C49" s="49"/>
      <c r="D49" s="268"/>
      <c r="E49" s="37"/>
      <c r="F49" s="251"/>
      <c r="G49" s="250"/>
      <c r="H49" s="97">
        <v>3354</v>
      </c>
      <c r="I49" s="97" t="s">
        <v>54</v>
      </c>
      <c r="J49" s="101">
        <v>8</v>
      </c>
      <c r="K49" s="97" t="s">
        <v>273</v>
      </c>
      <c r="L49" s="266"/>
      <c r="M49" s="262"/>
      <c r="N49" s="262"/>
      <c r="O49" s="250"/>
      <c r="P49" s="261"/>
      <c r="Q49" s="252"/>
      <c r="R49" s="97" t="s">
        <v>501</v>
      </c>
      <c r="S49" s="262"/>
      <c r="T49" s="275"/>
    </row>
    <row r="50" spans="1:21" s="6" customFormat="1" ht="12" customHeight="1" x14ac:dyDescent="0.25">
      <c r="B50" s="48" t="s">
        <v>24</v>
      </c>
      <c r="C50" s="48"/>
      <c r="D50" s="268">
        <v>2</v>
      </c>
      <c r="E50" s="37"/>
      <c r="F50" s="273">
        <f>ABS(H50-H51)</f>
        <v>146</v>
      </c>
      <c r="G50" s="249">
        <v>69.5</v>
      </c>
      <c r="H50" s="97">
        <v>3393</v>
      </c>
      <c r="I50" s="97" t="s">
        <v>54</v>
      </c>
      <c r="J50" s="101">
        <v>4</v>
      </c>
      <c r="K50" s="97" t="s">
        <v>87</v>
      </c>
      <c r="L50" s="266" t="s">
        <v>232</v>
      </c>
      <c r="M50" s="97" t="s">
        <v>448</v>
      </c>
      <c r="N50" s="251">
        <v>20</v>
      </c>
      <c r="O50" s="249">
        <v>45</v>
      </c>
      <c r="P50" s="261"/>
      <c r="Q50" s="252"/>
      <c r="R50" s="97" t="s">
        <v>592</v>
      </c>
      <c r="S50" s="262"/>
      <c r="T50" s="275"/>
    </row>
    <row r="51" spans="1:21" s="6" customFormat="1" ht="12" customHeight="1" x14ac:dyDescent="0.25">
      <c r="B51" s="49" t="s">
        <v>68</v>
      </c>
      <c r="C51" s="49"/>
      <c r="D51" s="268"/>
      <c r="E51" s="37" t="s">
        <v>119</v>
      </c>
      <c r="F51" s="265"/>
      <c r="G51" s="250"/>
      <c r="H51" s="97">
        <v>3247</v>
      </c>
      <c r="I51" s="97">
        <v>3</v>
      </c>
      <c r="J51" s="101">
        <v>21</v>
      </c>
      <c r="K51" s="97" t="s">
        <v>419</v>
      </c>
      <c r="L51" s="266"/>
      <c r="M51" s="226" t="s">
        <v>514</v>
      </c>
      <c r="N51" s="251"/>
      <c r="O51" s="250"/>
      <c r="P51" s="261"/>
      <c r="Q51" s="250"/>
      <c r="R51" s="97"/>
      <c r="S51" s="262"/>
      <c r="T51" s="275"/>
    </row>
    <row r="52" spans="1:21" s="6" customFormat="1" ht="12" customHeight="1" x14ac:dyDescent="0.25">
      <c r="B52" s="60" t="s">
        <v>58</v>
      </c>
      <c r="C52" s="60"/>
      <c r="D52" s="268">
        <v>3</v>
      </c>
      <c r="E52" s="37"/>
      <c r="F52" s="273">
        <f>ABS(H52-H53)</f>
        <v>135</v>
      </c>
      <c r="G52" s="249">
        <v>68.2</v>
      </c>
      <c r="H52" s="97">
        <v>3475</v>
      </c>
      <c r="I52" s="97" t="s">
        <v>54</v>
      </c>
      <c r="J52" s="101">
        <v>2</v>
      </c>
      <c r="K52" s="97" t="s">
        <v>449</v>
      </c>
      <c r="L52" s="266" t="s">
        <v>232</v>
      </c>
      <c r="M52" s="273" t="s">
        <v>590</v>
      </c>
      <c r="N52" s="251">
        <v>6</v>
      </c>
      <c r="O52" s="249">
        <v>75</v>
      </c>
      <c r="P52" s="261" t="s">
        <v>232</v>
      </c>
      <c r="Q52" s="249">
        <v>47.8</v>
      </c>
      <c r="R52" s="97"/>
      <c r="S52" s="273">
        <v>8</v>
      </c>
      <c r="T52" s="249">
        <f>450/8</f>
        <v>56.25</v>
      </c>
    </row>
    <row r="53" spans="1:21" s="6" customFormat="1" ht="12" customHeight="1" x14ac:dyDescent="0.25">
      <c r="B53" s="61" t="s">
        <v>59</v>
      </c>
      <c r="C53" s="61"/>
      <c r="D53" s="268"/>
      <c r="E53" s="37"/>
      <c r="F53" s="265"/>
      <c r="G53" s="250"/>
      <c r="H53" s="97">
        <v>3340</v>
      </c>
      <c r="I53" s="97">
        <v>1</v>
      </c>
      <c r="J53" s="101">
        <v>7</v>
      </c>
      <c r="K53" s="97" t="s">
        <v>396</v>
      </c>
      <c r="L53" s="266"/>
      <c r="M53" s="265"/>
      <c r="N53" s="251"/>
      <c r="O53" s="250"/>
      <c r="P53" s="261"/>
      <c r="Q53" s="252"/>
      <c r="R53" s="97" t="s">
        <v>513</v>
      </c>
      <c r="S53" s="276"/>
      <c r="T53" s="252"/>
    </row>
    <row r="54" spans="1:21" s="6" customFormat="1" ht="12" customHeight="1" x14ac:dyDescent="0.25">
      <c r="B54" s="60" t="s">
        <v>57</v>
      </c>
      <c r="C54" s="60"/>
      <c r="D54" s="268">
        <v>4</v>
      </c>
      <c r="E54" s="37"/>
      <c r="F54" s="273">
        <f>ABS(H54-H55)</f>
        <v>152</v>
      </c>
      <c r="G54" s="249">
        <v>70.3</v>
      </c>
      <c r="H54" s="97">
        <v>3491</v>
      </c>
      <c r="I54" s="97" t="s">
        <v>54</v>
      </c>
      <c r="J54" s="101">
        <v>3</v>
      </c>
      <c r="K54" s="97" t="s">
        <v>88</v>
      </c>
      <c r="L54" s="266" t="s">
        <v>232</v>
      </c>
      <c r="M54" s="273" t="s">
        <v>591</v>
      </c>
      <c r="N54" s="251">
        <v>7</v>
      </c>
      <c r="O54" s="249">
        <f>9*100/14</f>
        <v>64.285714285714292</v>
      </c>
      <c r="P54" s="261"/>
      <c r="Q54" s="252"/>
      <c r="R54" s="97" t="s">
        <v>593</v>
      </c>
      <c r="S54" s="276"/>
      <c r="T54" s="252"/>
    </row>
    <row r="55" spans="1:21" s="6" customFormat="1" ht="12" customHeight="1" x14ac:dyDescent="0.25">
      <c r="B55" s="62" t="s">
        <v>23</v>
      </c>
      <c r="C55" s="62"/>
      <c r="D55" s="233"/>
      <c r="E55" s="39"/>
      <c r="F55" s="274"/>
      <c r="G55" s="253"/>
      <c r="H55" s="98">
        <v>3339</v>
      </c>
      <c r="I55" s="98" t="s">
        <v>54</v>
      </c>
      <c r="J55" s="102">
        <v>6</v>
      </c>
      <c r="K55" s="98" t="s">
        <v>454</v>
      </c>
      <c r="L55" s="239"/>
      <c r="M55" s="274"/>
      <c r="N55" s="235"/>
      <c r="O55" s="253"/>
      <c r="P55" s="243"/>
      <c r="Q55" s="253"/>
      <c r="R55" s="98"/>
      <c r="S55" s="274"/>
      <c r="T55" s="253"/>
    </row>
    <row r="57" spans="1:21" ht="12" customHeight="1" x14ac:dyDescent="0.25">
      <c r="F57" s="115"/>
      <c r="M57" s="43"/>
      <c r="P57" s="116"/>
      <c r="R57" s="43"/>
    </row>
    <row r="58" spans="1:21" ht="12" customHeight="1" x14ac:dyDescent="0.25">
      <c r="A58" s="203"/>
      <c r="B58" s="204"/>
      <c r="C58" s="204"/>
      <c r="D58" s="205"/>
      <c r="E58" s="204"/>
      <c r="F58" s="204"/>
      <c r="G58" s="206"/>
      <c r="H58" s="204"/>
      <c r="I58" s="204"/>
      <c r="J58" s="205"/>
      <c r="K58" s="204"/>
      <c r="L58" s="207"/>
      <c r="M58" s="204"/>
      <c r="N58" s="204"/>
      <c r="O58" s="206"/>
      <c r="P58" s="196"/>
      <c r="Q58" s="206"/>
      <c r="R58" s="204"/>
      <c r="S58" s="208"/>
      <c r="T58" s="206"/>
      <c r="U58" s="203"/>
    </row>
    <row r="59" spans="1:21" ht="0.95" customHeight="1" x14ac:dyDescent="0.25">
      <c r="B59" s="199"/>
      <c r="C59" s="199"/>
      <c r="D59" s="200"/>
      <c r="E59" s="199"/>
      <c r="F59" s="199"/>
      <c r="G59" s="201"/>
      <c r="H59" s="199"/>
      <c r="I59" s="199"/>
      <c r="J59" s="200"/>
      <c r="K59" s="199"/>
      <c r="L59" s="202"/>
      <c r="M59" s="199"/>
      <c r="P59" s="116"/>
      <c r="R59" s="43"/>
    </row>
    <row r="60" spans="1:21" s="21" customFormat="1" ht="12" customHeight="1" x14ac:dyDescent="0.25">
      <c r="B60" s="244" t="s">
        <v>63</v>
      </c>
      <c r="C60" s="195"/>
      <c r="D60" s="244" t="s">
        <v>0</v>
      </c>
      <c r="E60" s="245" t="s">
        <v>118</v>
      </c>
      <c r="F60" s="193" t="s">
        <v>80</v>
      </c>
      <c r="G60" s="230" t="s">
        <v>272</v>
      </c>
      <c r="H60" s="228" t="s">
        <v>80</v>
      </c>
      <c r="I60" s="245" t="s">
        <v>52</v>
      </c>
      <c r="J60" s="247" t="s">
        <v>79</v>
      </c>
      <c r="K60" s="228" t="s">
        <v>135</v>
      </c>
      <c r="L60" s="191"/>
      <c r="M60" s="228" t="s">
        <v>562</v>
      </c>
      <c r="N60" s="228" t="s">
        <v>307</v>
      </c>
      <c r="O60" s="230" t="s">
        <v>265</v>
      </c>
      <c r="P60" s="197"/>
      <c r="Q60" s="230"/>
      <c r="R60" s="228"/>
      <c r="S60" s="228"/>
      <c r="T60" s="230"/>
    </row>
    <row r="61" spans="1:21" s="3" customFormat="1" ht="12" customHeight="1" x14ac:dyDescent="0.25">
      <c r="B61" s="229"/>
      <c r="C61" s="194"/>
      <c r="D61" s="229"/>
      <c r="E61" s="246"/>
      <c r="F61" s="44" t="s">
        <v>140</v>
      </c>
      <c r="G61" s="231"/>
      <c r="H61" s="229"/>
      <c r="I61" s="246"/>
      <c r="J61" s="248"/>
      <c r="K61" s="229"/>
      <c r="L61" s="192"/>
      <c r="M61" s="229"/>
      <c r="N61" s="229"/>
      <c r="O61" s="231"/>
      <c r="P61" s="198"/>
      <c r="Q61" s="231"/>
      <c r="R61" s="229"/>
      <c r="S61" s="229"/>
      <c r="T61" s="231"/>
    </row>
    <row r="62" spans="1:21" s="6" customFormat="1" ht="12" customHeight="1" x14ac:dyDescent="0.25">
      <c r="B62" s="179" t="s">
        <v>56</v>
      </c>
      <c r="C62" s="179"/>
      <c r="D62" s="232">
        <v>1</v>
      </c>
      <c r="E62" s="112" t="s">
        <v>119</v>
      </c>
      <c r="F62" s="234">
        <f>ABS(H62-H63)</f>
        <v>28</v>
      </c>
      <c r="G62" s="236">
        <v>53.9</v>
      </c>
      <c r="H62" s="179">
        <v>3519</v>
      </c>
      <c r="I62" s="179" t="s">
        <v>54</v>
      </c>
      <c r="J62" s="177">
        <v>1</v>
      </c>
      <c r="K62" s="179" t="s">
        <v>420</v>
      </c>
      <c r="L62" s="238" t="s">
        <v>232</v>
      </c>
      <c r="M62" s="240" t="s">
        <v>594</v>
      </c>
      <c r="N62" s="240">
        <v>8</v>
      </c>
      <c r="O62" s="236">
        <f>900/16</f>
        <v>56.25</v>
      </c>
      <c r="P62" s="242"/>
      <c r="Q62" s="236"/>
      <c r="R62" s="179"/>
      <c r="S62" s="240"/>
      <c r="T62" s="236"/>
    </row>
    <row r="63" spans="1:21" s="6" customFormat="1" ht="12" customHeight="1" x14ac:dyDescent="0.25">
      <c r="B63" s="178" t="s">
        <v>57</v>
      </c>
      <c r="C63" s="178"/>
      <c r="D63" s="233"/>
      <c r="E63" s="39"/>
      <c r="F63" s="235"/>
      <c r="G63" s="237"/>
      <c r="H63" s="180">
        <v>3491</v>
      </c>
      <c r="I63" s="180" t="s">
        <v>54</v>
      </c>
      <c r="J63" s="178">
        <v>3</v>
      </c>
      <c r="K63" s="180" t="s">
        <v>88</v>
      </c>
      <c r="L63" s="239"/>
      <c r="M63" s="241"/>
      <c r="N63" s="241"/>
      <c r="O63" s="237"/>
      <c r="P63" s="243"/>
      <c r="Q63" s="237"/>
      <c r="R63" s="180"/>
      <c r="S63" s="241"/>
      <c r="T63" s="237"/>
    </row>
  </sheetData>
  <sortState xmlns:xlrd2="http://schemas.microsoft.com/office/spreadsheetml/2017/richdata2" ref="E49:R63">
    <sortCondition ref="K49:K63"/>
  </sortState>
  <mergeCells count="237">
    <mergeCell ref="T48:T51"/>
    <mergeCell ref="S52:S55"/>
    <mergeCell ref="T52:T55"/>
    <mergeCell ref="N46:N47"/>
    <mergeCell ref="N48:N49"/>
    <mergeCell ref="N50:N51"/>
    <mergeCell ref="N52:N53"/>
    <mergeCell ref="N54:N55"/>
    <mergeCell ref="T46:T47"/>
    <mergeCell ref="Q48:Q51"/>
    <mergeCell ref="Q52:Q55"/>
    <mergeCell ref="P48:P51"/>
    <mergeCell ref="P52:P55"/>
    <mergeCell ref="R46:R47"/>
    <mergeCell ref="Q46:Q47"/>
    <mergeCell ref="O46:O47"/>
    <mergeCell ref="S46:S47"/>
    <mergeCell ref="F54:F55"/>
    <mergeCell ref="M52:M53"/>
    <mergeCell ref="M54:M55"/>
    <mergeCell ref="T9:T10"/>
    <mergeCell ref="T11:T14"/>
    <mergeCell ref="T15:T18"/>
    <mergeCell ref="T19:T22"/>
    <mergeCell ref="T23:T26"/>
    <mergeCell ref="T27:T30"/>
    <mergeCell ref="T31:T34"/>
    <mergeCell ref="T35:T38"/>
    <mergeCell ref="T39:T42"/>
    <mergeCell ref="S48:S51"/>
    <mergeCell ref="G50:G51"/>
    <mergeCell ref="G52:G53"/>
    <mergeCell ref="G54:G55"/>
    <mergeCell ref="O48:O49"/>
    <mergeCell ref="O50:O51"/>
    <mergeCell ref="O52:O53"/>
    <mergeCell ref="O54:O55"/>
    <mergeCell ref="L48:L49"/>
    <mergeCell ref="L50:L51"/>
    <mergeCell ref="L52:L53"/>
    <mergeCell ref="G13:G14"/>
    <mergeCell ref="G15:G16"/>
    <mergeCell ref="G17:G18"/>
    <mergeCell ref="G19:G20"/>
    <mergeCell ref="G21:G22"/>
    <mergeCell ref="G23:G24"/>
    <mergeCell ref="G25:G26"/>
    <mergeCell ref="F48:F49"/>
    <mergeCell ref="G48:G49"/>
    <mergeCell ref="H46:H47"/>
    <mergeCell ref="G29:G30"/>
    <mergeCell ref="G31:G32"/>
    <mergeCell ref="G33:G34"/>
    <mergeCell ref="G35:G36"/>
    <mergeCell ref="G37:G38"/>
    <mergeCell ref="F50:F51"/>
    <mergeCell ref="F52:F53"/>
    <mergeCell ref="P23:P26"/>
    <mergeCell ref="P27:P30"/>
    <mergeCell ref="P31:P34"/>
    <mergeCell ref="L37:L38"/>
    <mergeCell ref="L39:L40"/>
    <mergeCell ref="L41:L42"/>
    <mergeCell ref="P35:P38"/>
    <mergeCell ref="P39:P42"/>
    <mergeCell ref="L27:L28"/>
    <mergeCell ref="L29:L30"/>
    <mergeCell ref="L31:L32"/>
    <mergeCell ref="L33:L34"/>
    <mergeCell ref="L35:L36"/>
    <mergeCell ref="M33:M34"/>
    <mergeCell ref="M37:M38"/>
    <mergeCell ref="M39:M40"/>
    <mergeCell ref="M41:M42"/>
    <mergeCell ref="M23:M24"/>
    <mergeCell ref="M29:M30"/>
    <mergeCell ref="M31:M32"/>
    <mergeCell ref="O31:O32"/>
    <mergeCell ref="O33:O34"/>
    <mergeCell ref="D52:D53"/>
    <mergeCell ref="D54:D55"/>
    <mergeCell ref="M15:M16"/>
    <mergeCell ref="M17:M18"/>
    <mergeCell ref="D48:D49"/>
    <mergeCell ref="M48:M49"/>
    <mergeCell ref="D50:D51"/>
    <mergeCell ref="M46:M47"/>
    <mergeCell ref="D21:D22"/>
    <mergeCell ref="D41:D42"/>
    <mergeCell ref="D23:D24"/>
    <mergeCell ref="D25:D26"/>
    <mergeCell ref="D27:D28"/>
    <mergeCell ref="L23:L24"/>
    <mergeCell ref="L54:L55"/>
    <mergeCell ref="L17:L18"/>
    <mergeCell ref="L25:L26"/>
    <mergeCell ref="G27:G28"/>
    <mergeCell ref="K46:K47"/>
    <mergeCell ref="J46:J47"/>
    <mergeCell ref="D46:D47"/>
    <mergeCell ref="E46:E47"/>
    <mergeCell ref="I46:I47"/>
    <mergeCell ref="G46:G47"/>
    <mergeCell ref="M9:M10"/>
    <mergeCell ref="D39:D40"/>
    <mergeCell ref="D13:D14"/>
    <mergeCell ref="D15:D16"/>
    <mergeCell ref="D17:D18"/>
    <mergeCell ref="D19:D20"/>
    <mergeCell ref="D29:D30"/>
    <mergeCell ref="D31:D32"/>
    <mergeCell ref="D33:D34"/>
    <mergeCell ref="D35:D36"/>
    <mergeCell ref="D37:D38"/>
    <mergeCell ref="I9:I10"/>
    <mergeCell ref="L9:L10"/>
    <mergeCell ref="M35:M36"/>
    <mergeCell ref="J9:J10"/>
    <mergeCell ref="H9:H10"/>
    <mergeCell ref="G9:G10"/>
    <mergeCell ref="G11:G12"/>
    <mergeCell ref="K9:K10"/>
    <mergeCell ref="F19:F20"/>
    <mergeCell ref="F21:F22"/>
    <mergeCell ref="D11:D12"/>
    <mergeCell ref="M25:M26"/>
    <mergeCell ref="M27:M28"/>
    <mergeCell ref="L21:L22"/>
    <mergeCell ref="M19:M20"/>
    <mergeCell ref="L13:L14"/>
    <mergeCell ref="L15:L16"/>
    <mergeCell ref="M13:M14"/>
    <mergeCell ref="M11:M12"/>
    <mergeCell ref="L11:L12"/>
    <mergeCell ref="M21:M22"/>
    <mergeCell ref="L19:L20"/>
    <mergeCell ref="N9:N10"/>
    <mergeCell ref="N11:N12"/>
    <mergeCell ref="N13:N14"/>
    <mergeCell ref="N15:N16"/>
    <mergeCell ref="N17:N18"/>
    <mergeCell ref="N19:N20"/>
    <mergeCell ref="B9:B10"/>
    <mergeCell ref="B46:B47"/>
    <mergeCell ref="F23:F24"/>
    <mergeCell ref="F25:F26"/>
    <mergeCell ref="F27:F28"/>
    <mergeCell ref="F39:F40"/>
    <mergeCell ref="F41:F42"/>
    <mergeCell ref="F29:F30"/>
    <mergeCell ref="F31:F32"/>
    <mergeCell ref="F33:F34"/>
    <mergeCell ref="F35:F36"/>
    <mergeCell ref="F37:F38"/>
    <mergeCell ref="F11:F12"/>
    <mergeCell ref="F13:F14"/>
    <mergeCell ref="F15:F16"/>
    <mergeCell ref="F17:F18"/>
    <mergeCell ref="D9:D10"/>
    <mergeCell ref="E9:E10"/>
    <mergeCell ref="S9:S10"/>
    <mergeCell ref="Q11:Q14"/>
    <mergeCell ref="Q15:Q18"/>
    <mergeCell ref="Q19:Q22"/>
    <mergeCell ref="O9:O10"/>
    <mergeCell ref="O11:O12"/>
    <mergeCell ref="O13:O14"/>
    <mergeCell ref="O15:O16"/>
    <mergeCell ref="O17:O18"/>
    <mergeCell ref="O19:O20"/>
    <mergeCell ref="O21:O22"/>
    <mergeCell ref="R9:R10"/>
    <mergeCell ref="Q9:Q10"/>
    <mergeCell ref="S11:S14"/>
    <mergeCell ref="S15:S18"/>
    <mergeCell ref="S19:S22"/>
    <mergeCell ref="P11:P14"/>
    <mergeCell ref="P9:P10"/>
    <mergeCell ref="P15:P18"/>
    <mergeCell ref="P19:P22"/>
    <mergeCell ref="Q23:Q26"/>
    <mergeCell ref="Q27:Q30"/>
    <mergeCell ref="Q31:Q34"/>
    <mergeCell ref="Q35:Q38"/>
    <mergeCell ref="Q39:Q42"/>
    <mergeCell ref="G39:G40"/>
    <mergeCell ref="G41:G42"/>
    <mergeCell ref="S23:S26"/>
    <mergeCell ref="S27:S30"/>
    <mergeCell ref="S31:S34"/>
    <mergeCell ref="S35:S38"/>
    <mergeCell ref="S39:S42"/>
    <mergeCell ref="O35:O36"/>
    <mergeCell ref="O37:O38"/>
    <mergeCell ref="O39:O40"/>
    <mergeCell ref="O41:O42"/>
    <mergeCell ref="O23:O24"/>
    <mergeCell ref="O25:O26"/>
    <mergeCell ref="N25:N26"/>
    <mergeCell ref="N27:N28"/>
    <mergeCell ref="N29:N30"/>
    <mergeCell ref="N31:N32"/>
    <mergeCell ref="N33:N34"/>
    <mergeCell ref="N35:N36"/>
    <mergeCell ref="O27:O28"/>
    <mergeCell ref="N39:N40"/>
    <mergeCell ref="N41:N42"/>
    <mergeCell ref="N21:N22"/>
    <mergeCell ref="N23:N24"/>
    <mergeCell ref="N37:N38"/>
    <mergeCell ref="O29:O30"/>
    <mergeCell ref="B60:B61"/>
    <mergeCell ref="D60:D61"/>
    <mergeCell ref="E60:E61"/>
    <mergeCell ref="G60:G61"/>
    <mergeCell ref="H60:H61"/>
    <mergeCell ref="I60:I61"/>
    <mergeCell ref="J60:J61"/>
    <mergeCell ref="K60:K61"/>
    <mergeCell ref="M60:M61"/>
    <mergeCell ref="N60:N61"/>
    <mergeCell ref="O60:O61"/>
    <mergeCell ref="Q60:Q61"/>
    <mergeCell ref="R60:R61"/>
    <mergeCell ref="S60:S61"/>
    <mergeCell ref="T60:T61"/>
    <mergeCell ref="D62:D63"/>
    <mergeCell ref="F62:F63"/>
    <mergeCell ref="G62:G63"/>
    <mergeCell ref="L62:L63"/>
    <mergeCell ref="M62:M63"/>
    <mergeCell ref="N62:N63"/>
    <mergeCell ref="O62:O63"/>
    <mergeCell ref="P62:P63"/>
    <mergeCell ref="Q62:Q63"/>
    <mergeCell ref="S62:S63"/>
    <mergeCell ref="T62:T6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6"/>
  <sheetViews>
    <sheetView zoomScale="178" zoomScaleNormal="178" workbookViewId="0"/>
  </sheetViews>
  <sheetFormatPr defaultRowHeight="15" x14ac:dyDescent="0.25"/>
  <cols>
    <col min="1" max="1" width="1.7109375" style="8" customWidth="1"/>
    <col min="2" max="2" width="4.28515625" style="8" customWidth="1"/>
    <col min="3" max="3" width="6.7109375" style="8" customWidth="1"/>
    <col min="4" max="4" width="5.28515625" style="8" customWidth="1"/>
    <col min="5" max="5" width="3.7109375" style="8" customWidth="1"/>
    <col min="6" max="6" width="6.7109375" style="8" customWidth="1"/>
    <col min="7" max="7" width="5.28515625" style="8" customWidth="1"/>
    <col min="8" max="8" width="3.7109375" style="8" customWidth="1"/>
    <col min="9" max="9" width="6.7109375" style="8" customWidth="1"/>
    <col min="10" max="10" width="5.28515625" style="8" customWidth="1"/>
    <col min="11" max="11" width="3.7109375" style="8" customWidth="1"/>
    <col min="12" max="12" width="6.7109375" style="8" customWidth="1"/>
    <col min="13" max="13" width="5.28515625" style="8" customWidth="1"/>
    <col min="14" max="14" width="3.7109375" style="8" customWidth="1"/>
    <col min="15" max="15" width="6.7109375" style="8" customWidth="1"/>
    <col min="16" max="16" width="5.28515625" style="8" customWidth="1"/>
    <col min="17" max="17" width="3.7109375" style="8" customWidth="1"/>
    <col min="18" max="18" width="6.7109375" style="8" customWidth="1"/>
    <col min="19" max="19" width="5.28515625" style="8" customWidth="1"/>
    <col min="20" max="22" width="3.7109375" style="8" customWidth="1"/>
    <col min="23" max="16384" width="9.140625" style="8"/>
  </cols>
  <sheetData>
    <row r="1" spans="1:22" ht="18.75" x14ac:dyDescent="0.3">
      <c r="A1" s="227" t="s">
        <v>595</v>
      </c>
    </row>
    <row r="4" spans="1:22" hidden="1" x14ac:dyDescent="0.25"/>
    <row r="5" spans="1:22" s="142" customFormat="1" ht="12" hidden="1" x14ac:dyDescent="0.2"/>
    <row r="6" spans="1:22" s="142" customFormat="1" ht="12" hidden="1" x14ac:dyDescent="0.2"/>
    <row r="7" spans="1:22" s="137" customFormat="1" ht="11.1" customHeight="1" x14ac:dyDescent="0.2">
      <c r="B7" s="138"/>
      <c r="C7" s="304" t="s">
        <v>6</v>
      </c>
      <c r="D7" s="304"/>
      <c r="E7" s="304"/>
      <c r="F7" s="304"/>
      <c r="G7" s="304"/>
      <c r="H7" s="304"/>
      <c r="I7" s="305" t="s">
        <v>55</v>
      </c>
      <c r="J7" s="306"/>
      <c r="K7" s="306"/>
      <c r="L7" s="306"/>
      <c r="M7" s="306"/>
      <c r="N7" s="307"/>
      <c r="O7" s="308" t="s">
        <v>7</v>
      </c>
      <c r="P7" s="304"/>
      <c r="Q7" s="304"/>
      <c r="R7" s="304"/>
      <c r="S7" s="304"/>
      <c r="T7" s="309"/>
    </row>
    <row r="8" spans="1:22" s="137" customFormat="1" ht="11.1" customHeight="1" x14ac:dyDescent="0.2">
      <c r="B8" s="310" t="s">
        <v>127</v>
      </c>
      <c r="C8" s="312" t="s">
        <v>73</v>
      </c>
      <c r="D8" s="312"/>
      <c r="E8" s="312"/>
      <c r="F8" s="312" t="s">
        <v>74</v>
      </c>
      <c r="G8" s="312"/>
      <c r="H8" s="313"/>
      <c r="I8" s="314" t="s">
        <v>73</v>
      </c>
      <c r="J8" s="315"/>
      <c r="K8" s="315"/>
      <c r="L8" s="312" t="s">
        <v>74</v>
      </c>
      <c r="M8" s="312"/>
      <c r="N8" s="316"/>
      <c r="O8" s="314" t="s">
        <v>73</v>
      </c>
      <c r="P8" s="315"/>
      <c r="Q8" s="315"/>
      <c r="R8" s="312" t="s">
        <v>74</v>
      </c>
      <c r="S8" s="312"/>
      <c r="T8" s="312"/>
    </row>
    <row r="9" spans="1:22" s="137" customFormat="1" ht="11.1" customHeight="1" x14ac:dyDescent="0.2">
      <c r="B9" s="311"/>
      <c r="C9" s="317" t="s">
        <v>1</v>
      </c>
      <c r="D9" s="318"/>
      <c r="E9" s="139" t="s">
        <v>83</v>
      </c>
      <c r="F9" s="317" t="s">
        <v>1</v>
      </c>
      <c r="G9" s="318"/>
      <c r="H9" s="140" t="s">
        <v>83</v>
      </c>
      <c r="I9" s="319" t="s">
        <v>1</v>
      </c>
      <c r="J9" s="318"/>
      <c r="K9" s="139" t="s">
        <v>83</v>
      </c>
      <c r="L9" s="317" t="s">
        <v>1</v>
      </c>
      <c r="M9" s="318"/>
      <c r="N9" s="141" t="s">
        <v>83</v>
      </c>
      <c r="O9" s="319" t="s">
        <v>1</v>
      </c>
      <c r="P9" s="318"/>
      <c r="Q9" s="139" t="s">
        <v>83</v>
      </c>
      <c r="R9" s="317" t="s">
        <v>1</v>
      </c>
      <c r="S9" s="318"/>
      <c r="T9" s="139" t="s">
        <v>83</v>
      </c>
    </row>
    <row r="10" spans="1:22" s="142" customFormat="1" ht="2.1" customHeight="1" x14ac:dyDescent="0.2">
      <c r="B10" s="22"/>
      <c r="C10" s="22"/>
      <c r="D10" s="22"/>
      <c r="E10" s="22"/>
      <c r="F10" s="22"/>
      <c r="G10" s="22"/>
      <c r="H10" s="140"/>
      <c r="I10" s="144"/>
      <c r="J10" s="22"/>
      <c r="K10" s="22"/>
      <c r="L10" s="22"/>
      <c r="M10" s="22"/>
      <c r="N10" s="141"/>
      <c r="O10" s="144"/>
      <c r="P10" s="22"/>
      <c r="Q10" s="26"/>
      <c r="R10" s="22"/>
      <c r="S10" s="22"/>
      <c r="T10" s="22"/>
    </row>
    <row r="11" spans="1:22" s="142" customFormat="1" ht="11.1" customHeight="1" x14ac:dyDescent="0.2">
      <c r="B11" s="22">
        <v>1</v>
      </c>
      <c r="C11" s="22" t="s">
        <v>277</v>
      </c>
      <c r="D11" s="22" t="s">
        <v>143</v>
      </c>
      <c r="E11" s="22">
        <v>23</v>
      </c>
      <c r="F11" s="22" t="s">
        <v>278</v>
      </c>
      <c r="G11" s="22" t="s">
        <v>279</v>
      </c>
      <c r="H11" s="143">
        <v>117</v>
      </c>
      <c r="I11" s="146" t="s">
        <v>280</v>
      </c>
      <c r="J11" s="22" t="s">
        <v>144</v>
      </c>
      <c r="K11" s="22">
        <v>26</v>
      </c>
      <c r="L11" s="22" t="s">
        <v>281</v>
      </c>
      <c r="M11" s="22" t="s">
        <v>144</v>
      </c>
      <c r="N11" s="145">
        <v>208</v>
      </c>
      <c r="O11" s="22" t="s">
        <v>282</v>
      </c>
      <c r="P11" s="22" t="s">
        <v>283</v>
      </c>
      <c r="Q11" s="22">
        <v>36</v>
      </c>
      <c r="R11" s="22" t="s">
        <v>284</v>
      </c>
      <c r="S11" s="22" t="s">
        <v>285</v>
      </c>
      <c r="T11" s="22">
        <v>79</v>
      </c>
      <c r="U11" s="35" t="s">
        <v>76</v>
      </c>
      <c r="V11" s="35"/>
    </row>
    <row r="12" spans="1:22" s="142" customFormat="1" ht="11.1" customHeight="1" x14ac:dyDescent="0.2">
      <c r="B12" s="22">
        <v>2</v>
      </c>
      <c r="C12" s="22" t="s">
        <v>410</v>
      </c>
      <c r="D12" s="22" t="s">
        <v>411</v>
      </c>
      <c r="E12" s="22">
        <v>23</v>
      </c>
      <c r="F12" s="22" t="s">
        <v>412</v>
      </c>
      <c r="G12" s="22" t="s">
        <v>413</v>
      </c>
      <c r="H12" s="143">
        <v>99</v>
      </c>
      <c r="I12" s="146" t="s">
        <v>414</v>
      </c>
      <c r="J12" s="22" t="s">
        <v>415</v>
      </c>
      <c r="K12" s="22">
        <v>23</v>
      </c>
      <c r="L12" s="150" t="s">
        <v>418</v>
      </c>
      <c r="M12" s="22" t="s">
        <v>75</v>
      </c>
      <c r="N12" s="145">
        <v>212</v>
      </c>
      <c r="O12" s="22" t="s">
        <v>416</v>
      </c>
      <c r="P12" s="22" t="s">
        <v>417</v>
      </c>
      <c r="Q12" s="22">
        <v>31</v>
      </c>
      <c r="R12" s="151" t="s">
        <v>546</v>
      </c>
      <c r="S12" s="22" t="s">
        <v>81</v>
      </c>
      <c r="T12" s="22">
        <v>89</v>
      </c>
      <c r="U12" s="35" t="s">
        <v>76</v>
      </c>
      <c r="V12" s="35"/>
    </row>
    <row r="13" spans="1:22" s="142" customFormat="1" ht="11.1" customHeight="1" x14ac:dyDescent="0.2">
      <c r="B13" s="22" t="s">
        <v>554</v>
      </c>
      <c r="C13" s="151" t="s">
        <v>502</v>
      </c>
      <c r="D13" s="22" t="s">
        <v>504</v>
      </c>
      <c r="E13" s="22">
        <v>26</v>
      </c>
      <c r="F13" s="151" t="s">
        <v>505</v>
      </c>
      <c r="G13" s="22" t="s">
        <v>506</v>
      </c>
      <c r="H13" s="143">
        <v>80</v>
      </c>
      <c r="I13" s="152" t="s">
        <v>507</v>
      </c>
      <c r="J13" s="22" t="s">
        <v>508</v>
      </c>
      <c r="K13" s="22">
        <v>25</v>
      </c>
      <c r="L13" s="36" t="s">
        <v>509</v>
      </c>
      <c r="M13" s="22" t="s">
        <v>506</v>
      </c>
      <c r="N13" s="145">
        <v>246</v>
      </c>
      <c r="O13" s="36" t="s">
        <v>510</v>
      </c>
      <c r="P13" s="22" t="s">
        <v>511</v>
      </c>
      <c r="Q13" s="22">
        <v>57</v>
      </c>
      <c r="R13" s="36" t="s">
        <v>503</v>
      </c>
      <c r="S13" s="22" t="s">
        <v>512</v>
      </c>
      <c r="T13" s="22">
        <v>84</v>
      </c>
      <c r="U13" s="35" t="s">
        <v>76</v>
      </c>
      <c r="V13" s="35"/>
    </row>
    <row r="14" spans="1:22" s="142" customFormat="1" ht="11.1" customHeight="1" x14ac:dyDescent="0.2">
      <c r="B14" s="22" t="s">
        <v>550</v>
      </c>
      <c r="C14" s="151" t="s">
        <v>536</v>
      </c>
      <c r="D14" s="22" t="s">
        <v>537</v>
      </c>
      <c r="E14" s="22">
        <v>29</v>
      </c>
      <c r="F14" s="36" t="s">
        <v>538</v>
      </c>
      <c r="G14" s="22" t="s">
        <v>82</v>
      </c>
      <c r="H14" s="143">
        <v>76</v>
      </c>
      <c r="I14" s="152" t="s">
        <v>539</v>
      </c>
      <c r="J14" s="22" t="s">
        <v>540</v>
      </c>
      <c r="K14" s="22">
        <v>51</v>
      </c>
      <c r="L14" s="36" t="s">
        <v>502</v>
      </c>
      <c r="M14" s="22" t="s">
        <v>537</v>
      </c>
      <c r="N14" s="145">
        <v>136</v>
      </c>
      <c r="O14" s="36" t="s">
        <v>541</v>
      </c>
      <c r="P14" s="22" t="s">
        <v>540</v>
      </c>
      <c r="Q14" s="22">
        <v>61</v>
      </c>
      <c r="R14" s="22" t="s">
        <v>541</v>
      </c>
      <c r="S14" s="22" t="s">
        <v>540</v>
      </c>
      <c r="T14" s="22">
        <v>61</v>
      </c>
      <c r="U14" s="142" t="s">
        <v>76</v>
      </c>
    </row>
    <row r="15" spans="1:22" s="142" customFormat="1" ht="11.1" customHeight="1" x14ac:dyDescent="0.2">
      <c r="B15" s="111" t="s">
        <v>128</v>
      </c>
      <c r="C15" s="153" t="s">
        <v>542</v>
      </c>
      <c r="D15" s="111" t="s">
        <v>543</v>
      </c>
      <c r="E15" s="111">
        <v>22</v>
      </c>
      <c r="F15" s="111" t="s">
        <v>542</v>
      </c>
      <c r="G15" s="111" t="s">
        <v>543</v>
      </c>
      <c r="H15" s="143">
        <v>22</v>
      </c>
      <c r="I15" s="152" t="s">
        <v>536</v>
      </c>
      <c r="J15" s="111" t="s">
        <v>543</v>
      </c>
      <c r="K15" s="111">
        <v>34</v>
      </c>
      <c r="L15" s="153" t="s">
        <v>544</v>
      </c>
      <c r="M15" s="111" t="s">
        <v>543</v>
      </c>
      <c r="N15" s="145">
        <v>223</v>
      </c>
      <c r="O15" s="147" t="s">
        <v>5</v>
      </c>
      <c r="P15" s="111" t="s">
        <v>5</v>
      </c>
      <c r="Q15" s="111" t="s">
        <v>5</v>
      </c>
      <c r="R15" s="111" t="s">
        <v>5</v>
      </c>
      <c r="S15" s="111" t="s">
        <v>5</v>
      </c>
      <c r="T15" s="111" t="s">
        <v>5</v>
      </c>
    </row>
    <row r="16" spans="1:22" s="142" customFormat="1" ht="11.1" customHeight="1" x14ac:dyDescent="0.2">
      <c r="B16" s="25" t="s">
        <v>129</v>
      </c>
      <c r="C16" s="113" t="s">
        <v>553</v>
      </c>
      <c r="D16" s="25" t="s">
        <v>543</v>
      </c>
      <c r="E16" s="25">
        <v>22</v>
      </c>
      <c r="F16" s="154" t="s">
        <v>553</v>
      </c>
      <c r="G16" s="25" t="s">
        <v>543</v>
      </c>
      <c r="H16" s="148">
        <v>22</v>
      </c>
      <c r="I16" s="155" t="s">
        <v>545</v>
      </c>
      <c r="J16" s="25" t="s">
        <v>415</v>
      </c>
      <c r="K16" s="25">
        <v>23</v>
      </c>
      <c r="L16" s="113" t="s">
        <v>555</v>
      </c>
      <c r="M16" s="25" t="s">
        <v>506</v>
      </c>
      <c r="N16" s="149">
        <v>246</v>
      </c>
      <c r="O16" s="155" t="s">
        <v>547</v>
      </c>
      <c r="P16" s="25" t="s">
        <v>417</v>
      </c>
      <c r="Q16" s="25">
        <v>31</v>
      </c>
      <c r="R16" s="113" t="s">
        <v>548</v>
      </c>
      <c r="S16" s="25" t="s">
        <v>81</v>
      </c>
      <c r="T16" s="25">
        <v>89</v>
      </c>
    </row>
  </sheetData>
  <mergeCells count="16">
    <mergeCell ref="C7:H7"/>
    <mergeCell ref="I7:N7"/>
    <mergeCell ref="O7:T7"/>
    <mergeCell ref="B8:B9"/>
    <mergeCell ref="C8:E8"/>
    <mergeCell ref="F8:H8"/>
    <mergeCell ref="I8:K8"/>
    <mergeCell ref="L8:N8"/>
    <mergeCell ref="O8:Q8"/>
    <mergeCell ref="R8:T8"/>
    <mergeCell ref="C9:D9"/>
    <mergeCell ref="F9:G9"/>
    <mergeCell ref="I9:J9"/>
    <mergeCell ref="L9:M9"/>
    <mergeCell ref="O9:P9"/>
    <mergeCell ref="R9:S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3"/>
  <sheetViews>
    <sheetView zoomScale="172" zoomScaleNormal="172" workbookViewId="0"/>
  </sheetViews>
  <sheetFormatPr defaultRowHeight="15" x14ac:dyDescent="0.25"/>
  <cols>
    <col min="1" max="1" width="1.7109375" style="10" customWidth="1"/>
    <col min="2" max="2" width="2.28515625" style="9" customWidth="1"/>
    <col min="3" max="3" width="7.7109375" style="9" customWidth="1"/>
    <col min="4" max="4" width="2.7109375" style="9" customWidth="1"/>
    <col min="5" max="5" width="0.28515625" style="10" customWidth="1"/>
    <col min="6" max="6" width="8.7109375" style="10" customWidth="1"/>
    <col min="7" max="7" width="2.7109375" style="10" customWidth="1"/>
    <col min="8" max="8" width="3.7109375" style="10" customWidth="1"/>
    <col min="9" max="9" width="7.7109375" style="10" customWidth="1"/>
    <col min="10" max="10" width="2.7109375" style="10" customWidth="1"/>
    <col min="11" max="11" width="0.28515625" style="10" customWidth="1"/>
    <col min="12" max="12" width="8.7109375" style="10" customWidth="1"/>
    <col min="13" max="13" width="2.7109375" style="10" customWidth="1"/>
    <col min="14" max="14" width="3.7109375" style="10" customWidth="1"/>
    <col min="15" max="15" width="7.7109375" style="10" customWidth="1"/>
    <col min="16" max="16" width="2.7109375" style="9" customWidth="1"/>
    <col min="17" max="17" width="0.28515625" style="10" customWidth="1"/>
    <col min="18" max="18" width="8.7109375" style="10" customWidth="1"/>
    <col min="19" max="19" width="2.7109375" style="10" customWidth="1"/>
    <col min="20" max="20" width="3.7109375" style="10" customWidth="1"/>
    <col min="21" max="21" width="8.7109375" style="9" customWidth="1"/>
    <col min="22" max="22" width="2.7109375" style="10" customWidth="1"/>
    <col min="23" max="23" width="3.7109375" style="9" customWidth="1"/>
    <col min="24" max="16384" width="9.140625" style="10"/>
  </cols>
  <sheetData>
    <row r="1" spans="1:24" ht="18.75" x14ac:dyDescent="0.25">
      <c r="A1" s="2" t="s">
        <v>603</v>
      </c>
      <c r="B1" s="93"/>
    </row>
    <row r="2" spans="1:24" x14ac:dyDescent="0.25">
      <c r="S2" s="10" t="s">
        <v>76</v>
      </c>
    </row>
    <row r="4" spans="1:24" s="13" customFormat="1" ht="12" customHeight="1" x14ac:dyDescent="0.25">
      <c r="B4" s="212" t="s">
        <v>0</v>
      </c>
      <c r="C4" s="279" t="s">
        <v>471</v>
      </c>
      <c r="D4" s="278"/>
      <c r="E4" s="211"/>
      <c r="F4" s="278" t="s">
        <v>472</v>
      </c>
      <c r="G4" s="278"/>
      <c r="H4" s="213" t="s">
        <v>84</v>
      </c>
      <c r="I4" s="279" t="s">
        <v>473</v>
      </c>
      <c r="J4" s="278"/>
      <c r="K4" s="211"/>
      <c r="L4" s="278" t="s">
        <v>474</v>
      </c>
      <c r="M4" s="278"/>
      <c r="N4" s="213" t="s">
        <v>84</v>
      </c>
      <c r="O4" s="279" t="s">
        <v>475</v>
      </c>
      <c r="P4" s="278"/>
      <c r="Q4" s="211"/>
      <c r="R4" s="278" t="s">
        <v>476</v>
      </c>
      <c r="S4" s="278"/>
      <c r="T4" s="213" t="s">
        <v>84</v>
      </c>
      <c r="U4" s="277" t="s">
        <v>477</v>
      </c>
      <c r="V4" s="277"/>
      <c r="W4" s="107" t="s">
        <v>84</v>
      </c>
      <c r="X4" s="105"/>
    </row>
    <row r="5" spans="1:24" s="13" customFormat="1" ht="2.1" customHeight="1" x14ac:dyDescent="0.25">
      <c r="B5" s="209"/>
      <c r="C5" s="220"/>
      <c r="D5" s="16"/>
      <c r="E5" s="16"/>
      <c r="F5" s="16"/>
      <c r="G5" s="209"/>
      <c r="H5" s="216"/>
      <c r="I5" s="210"/>
      <c r="J5" s="16"/>
      <c r="K5" s="16"/>
      <c r="L5" s="16"/>
      <c r="M5" s="209"/>
      <c r="N5" s="216"/>
      <c r="O5" s="210"/>
      <c r="P5" s="16"/>
      <c r="Q5" s="16"/>
      <c r="R5" s="16"/>
      <c r="S5" s="209"/>
      <c r="T5" s="216"/>
      <c r="U5" s="210"/>
      <c r="V5" s="209"/>
      <c r="W5" s="16"/>
      <c r="X5" s="105"/>
    </row>
    <row r="6" spans="1:24" s="12" customFormat="1" ht="11.1" customHeight="1" x14ac:dyDescent="0.25">
      <c r="B6" s="103">
        <v>1</v>
      </c>
      <c r="C6" s="221" t="s">
        <v>460</v>
      </c>
      <c r="D6" s="14">
        <v>0</v>
      </c>
      <c r="E6" s="14"/>
      <c r="F6" s="14" t="s">
        <v>456</v>
      </c>
      <c r="G6" s="103">
        <f>D6</f>
        <v>0</v>
      </c>
      <c r="H6" s="214">
        <f>G6*100/50</f>
        <v>0</v>
      </c>
      <c r="I6" s="94" t="s">
        <v>460</v>
      </c>
      <c r="J6" s="14">
        <v>0</v>
      </c>
      <c r="K6" s="14"/>
      <c r="L6" s="14" t="s">
        <v>456</v>
      </c>
      <c r="M6" s="103">
        <f>J6</f>
        <v>0</v>
      </c>
      <c r="N6" s="214">
        <f>M6*100/29</f>
        <v>0</v>
      </c>
      <c r="O6" s="94" t="s">
        <v>460</v>
      </c>
      <c r="P6" s="14">
        <f>2+0+0</f>
        <v>2</v>
      </c>
      <c r="Q6" s="14"/>
      <c r="R6" s="14" t="s">
        <v>456</v>
      </c>
      <c r="S6" s="103">
        <f>P6</f>
        <v>2</v>
      </c>
      <c r="T6" s="214">
        <f>S6*100/29</f>
        <v>6.8965517241379306</v>
      </c>
      <c r="U6" s="94" t="s">
        <v>456</v>
      </c>
      <c r="V6" s="103">
        <f>G6+M6+S6</f>
        <v>2</v>
      </c>
      <c r="W6" s="217">
        <f>V6*100/108</f>
        <v>1.8518518518518519</v>
      </c>
      <c r="X6" s="106"/>
    </row>
    <row r="7" spans="1:24" s="12" customFormat="1" ht="1.5" customHeight="1" x14ac:dyDescent="0.25">
      <c r="B7" s="103"/>
      <c r="C7" s="221"/>
      <c r="D7" s="14"/>
      <c r="E7" s="14"/>
      <c r="F7" s="14"/>
      <c r="G7" s="103"/>
      <c r="H7" s="214"/>
      <c r="I7" s="94"/>
      <c r="J7" s="14"/>
      <c r="K7" s="14"/>
      <c r="L7" s="14"/>
      <c r="M7" s="103"/>
      <c r="N7" s="214"/>
      <c r="O7" s="94"/>
      <c r="P7" s="14"/>
      <c r="Q7" s="14"/>
      <c r="R7" s="14"/>
      <c r="S7" s="103"/>
      <c r="T7" s="214"/>
      <c r="U7" s="94"/>
      <c r="V7" s="103"/>
      <c r="W7" s="217"/>
      <c r="X7" s="106"/>
    </row>
    <row r="8" spans="1:24" s="13" customFormat="1" ht="11.1" customHeight="1" x14ac:dyDescent="0.25">
      <c r="B8" s="103" t="s">
        <v>478</v>
      </c>
      <c r="C8" s="221" t="s">
        <v>461</v>
      </c>
      <c r="D8" s="14">
        <v>9</v>
      </c>
      <c r="E8" s="218"/>
      <c r="F8" s="280" t="s">
        <v>469</v>
      </c>
      <c r="G8" s="280">
        <f>D8+D9</f>
        <v>13</v>
      </c>
      <c r="H8" s="281">
        <f>G8*100/50</f>
        <v>26</v>
      </c>
      <c r="I8" s="94" t="s">
        <v>461</v>
      </c>
      <c r="J8" s="14">
        <v>6</v>
      </c>
      <c r="K8" s="218"/>
      <c r="L8" s="280" t="s">
        <v>469</v>
      </c>
      <c r="M8" s="280">
        <f>J8+J9</f>
        <v>12</v>
      </c>
      <c r="N8" s="281">
        <f>M8*100/29</f>
        <v>41.379310344827587</v>
      </c>
      <c r="O8" s="94" t="s">
        <v>461</v>
      </c>
      <c r="P8" s="14">
        <f>1+2+1</f>
        <v>4</v>
      </c>
      <c r="Q8" s="218"/>
      <c r="R8" s="280" t="s">
        <v>469</v>
      </c>
      <c r="S8" s="280">
        <f>P8+P9</f>
        <v>7</v>
      </c>
      <c r="T8" s="281">
        <f t="shared" ref="T8:T19" si="0">S8*100/29</f>
        <v>24.137931034482758</v>
      </c>
      <c r="U8" s="285" t="s">
        <v>469</v>
      </c>
      <c r="V8" s="280">
        <f>G8+M8+S8</f>
        <v>32</v>
      </c>
      <c r="W8" s="283">
        <f>V8*100/108</f>
        <v>29.62962962962963</v>
      </c>
      <c r="X8" s="105"/>
    </row>
    <row r="9" spans="1:24" s="13" customFormat="1" ht="11.1" customHeight="1" x14ac:dyDescent="0.25">
      <c r="B9" s="103" t="s">
        <v>479</v>
      </c>
      <c r="C9" s="222" t="s">
        <v>462</v>
      </c>
      <c r="D9" s="14">
        <v>4</v>
      </c>
      <c r="E9" s="218"/>
      <c r="F9" s="280"/>
      <c r="G9" s="280"/>
      <c r="H9" s="281"/>
      <c r="I9" s="95" t="s">
        <v>462</v>
      </c>
      <c r="J9" s="14">
        <v>6</v>
      </c>
      <c r="K9" s="218"/>
      <c r="L9" s="280"/>
      <c r="M9" s="280"/>
      <c r="N9" s="281"/>
      <c r="O9" s="95" t="s">
        <v>462</v>
      </c>
      <c r="P9" s="14">
        <f>3+0+0</f>
        <v>3</v>
      </c>
      <c r="Q9" s="218"/>
      <c r="R9" s="280"/>
      <c r="S9" s="280"/>
      <c r="T9" s="281"/>
      <c r="U9" s="285"/>
      <c r="V9" s="280"/>
      <c r="W9" s="283"/>
      <c r="X9" s="105"/>
    </row>
    <row r="10" spans="1:24" s="13" customFormat="1" ht="1.5" customHeight="1" x14ac:dyDescent="0.25">
      <c r="B10" s="103"/>
      <c r="C10" s="222"/>
      <c r="D10" s="14"/>
      <c r="E10" s="14"/>
      <c r="F10" s="14"/>
      <c r="G10" s="103"/>
      <c r="H10" s="214"/>
      <c r="I10" s="95"/>
      <c r="J10" s="14"/>
      <c r="K10" s="14"/>
      <c r="L10" s="14"/>
      <c r="M10" s="14"/>
      <c r="N10" s="214"/>
      <c r="O10" s="95"/>
      <c r="P10" s="14"/>
      <c r="Q10" s="14"/>
      <c r="R10" s="14"/>
      <c r="S10" s="14"/>
      <c r="T10" s="214"/>
      <c r="U10" s="94"/>
      <c r="V10" s="14"/>
      <c r="W10" s="217"/>
      <c r="X10" s="105"/>
    </row>
    <row r="11" spans="1:24" s="13" customFormat="1" ht="11.1" customHeight="1" x14ac:dyDescent="0.25">
      <c r="B11" s="103" t="s">
        <v>480</v>
      </c>
      <c r="C11" s="221" t="s">
        <v>463</v>
      </c>
      <c r="D11" s="14">
        <v>7</v>
      </c>
      <c r="E11" s="218"/>
      <c r="F11" s="282" t="s">
        <v>457</v>
      </c>
      <c r="G11" s="280">
        <f>D11+D12</f>
        <v>17</v>
      </c>
      <c r="H11" s="281">
        <f>G11*100/50</f>
        <v>34</v>
      </c>
      <c r="I11" s="94" t="s">
        <v>463</v>
      </c>
      <c r="J11" s="14">
        <v>3</v>
      </c>
      <c r="K11" s="218"/>
      <c r="L11" s="282" t="s">
        <v>457</v>
      </c>
      <c r="M11" s="280">
        <f>J11+J12</f>
        <v>3</v>
      </c>
      <c r="N11" s="281">
        <f>M11*100/29</f>
        <v>10.344827586206897</v>
      </c>
      <c r="O11" s="94" t="s">
        <v>463</v>
      </c>
      <c r="P11" s="14">
        <f>3+0+0</f>
        <v>3</v>
      </c>
      <c r="Q11" s="218"/>
      <c r="R11" s="282" t="s">
        <v>457</v>
      </c>
      <c r="S11" s="280">
        <f>P11+P12</f>
        <v>4</v>
      </c>
      <c r="T11" s="281">
        <f t="shared" si="0"/>
        <v>13.793103448275861</v>
      </c>
      <c r="U11" s="284" t="s">
        <v>457</v>
      </c>
      <c r="V11" s="280">
        <f>G11+M11+S11</f>
        <v>24</v>
      </c>
      <c r="W11" s="283">
        <f>V11*100/108</f>
        <v>22.222222222222221</v>
      </c>
      <c r="X11" s="105"/>
    </row>
    <row r="12" spans="1:24" s="13" customFormat="1" ht="11.1" customHeight="1" x14ac:dyDescent="0.25">
      <c r="B12" s="103" t="s">
        <v>481</v>
      </c>
      <c r="C12" s="222" t="s">
        <v>464</v>
      </c>
      <c r="D12" s="14">
        <v>10</v>
      </c>
      <c r="E12" s="218"/>
      <c r="F12" s="282"/>
      <c r="G12" s="280"/>
      <c r="H12" s="281"/>
      <c r="I12" s="95" t="s">
        <v>464</v>
      </c>
      <c r="J12" s="14">
        <v>0</v>
      </c>
      <c r="K12" s="218"/>
      <c r="L12" s="282"/>
      <c r="M12" s="280"/>
      <c r="N12" s="281"/>
      <c r="O12" s="95" t="s">
        <v>464</v>
      </c>
      <c r="P12" s="14">
        <f>0+1+0</f>
        <v>1</v>
      </c>
      <c r="Q12" s="218"/>
      <c r="R12" s="282"/>
      <c r="S12" s="280"/>
      <c r="T12" s="281"/>
      <c r="U12" s="284"/>
      <c r="V12" s="280"/>
      <c r="W12" s="283"/>
      <c r="X12" s="105"/>
    </row>
    <row r="13" spans="1:24" s="13" customFormat="1" ht="1.5" customHeight="1" x14ac:dyDescent="0.25">
      <c r="B13" s="103"/>
      <c r="C13" s="222"/>
      <c r="D13" s="14"/>
      <c r="E13" s="14"/>
      <c r="F13" s="14"/>
      <c r="G13" s="103"/>
      <c r="H13" s="214"/>
      <c r="I13" s="95"/>
      <c r="J13" s="14"/>
      <c r="K13" s="14"/>
      <c r="L13" s="15"/>
      <c r="M13" s="103"/>
      <c r="N13" s="214"/>
      <c r="O13" s="95"/>
      <c r="P13" s="14"/>
      <c r="Q13" s="14"/>
      <c r="R13" s="15"/>
      <c r="S13" s="103"/>
      <c r="T13" s="214"/>
      <c r="U13" s="95"/>
      <c r="V13" s="103"/>
      <c r="W13" s="217"/>
      <c r="X13" s="105"/>
    </row>
    <row r="14" spans="1:24" s="13" customFormat="1" ht="11.1" customHeight="1" x14ac:dyDescent="0.25">
      <c r="B14" s="103">
        <v>4</v>
      </c>
      <c r="C14" s="222" t="s">
        <v>465</v>
      </c>
      <c r="D14" s="14">
        <v>16</v>
      </c>
      <c r="E14" s="14"/>
      <c r="F14" s="15" t="s">
        <v>458</v>
      </c>
      <c r="G14" s="103">
        <f>D14</f>
        <v>16</v>
      </c>
      <c r="H14" s="214">
        <f>G14*100/50</f>
        <v>32</v>
      </c>
      <c r="I14" s="95" t="s">
        <v>465</v>
      </c>
      <c r="J14" s="14">
        <v>11</v>
      </c>
      <c r="K14" s="14"/>
      <c r="L14" s="15" t="s">
        <v>458</v>
      </c>
      <c r="M14" s="103">
        <f>J14</f>
        <v>11</v>
      </c>
      <c r="N14" s="214">
        <f t="shared" ref="N14:N16" si="1">M14*100/29</f>
        <v>37.931034482758619</v>
      </c>
      <c r="O14" s="95" t="s">
        <v>465</v>
      </c>
      <c r="P14" s="14">
        <f>7+4+3</f>
        <v>14</v>
      </c>
      <c r="Q14" s="14"/>
      <c r="R14" s="15" t="s">
        <v>458</v>
      </c>
      <c r="S14" s="103">
        <f>P14</f>
        <v>14</v>
      </c>
      <c r="T14" s="214">
        <f t="shared" si="0"/>
        <v>48.275862068965516</v>
      </c>
      <c r="U14" s="95" t="s">
        <v>458</v>
      </c>
      <c r="V14" s="103">
        <f>G14+M14+S14</f>
        <v>41</v>
      </c>
      <c r="W14" s="217">
        <f>V14*100/108</f>
        <v>37.962962962962962</v>
      </c>
      <c r="X14" s="105"/>
    </row>
    <row r="15" spans="1:24" s="13" customFormat="1" ht="1.5" customHeight="1" x14ac:dyDescent="0.25">
      <c r="B15" s="103"/>
      <c r="C15" s="222"/>
      <c r="D15" s="14"/>
      <c r="E15" s="14"/>
      <c r="F15" s="15"/>
      <c r="G15" s="103"/>
      <c r="H15" s="214"/>
      <c r="I15" s="95"/>
      <c r="J15" s="14"/>
      <c r="K15" s="14"/>
      <c r="L15" s="15"/>
      <c r="M15" s="103"/>
      <c r="N15" s="214"/>
      <c r="O15" s="95"/>
      <c r="P15" s="14"/>
      <c r="Q15" s="14"/>
      <c r="R15" s="15"/>
      <c r="S15" s="103"/>
      <c r="T15" s="214"/>
      <c r="U15" s="95"/>
      <c r="V15" s="103"/>
      <c r="W15" s="217"/>
      <c r="X15" s="105"/>
    </row>
    <row r="16" spans="1:24" s="13" customFormat="1" ht="11.1" customHeight="1" x14ac:dyDescent="0.25">
      <c r="B16" s="103" t="s">
        <v>482</v>
      </c>
      <c r="C16" s="222" t="s">
        <v>466</v>
      </c>
      <c r="D16" s="14">
        <v>2</v>
      </c>
      <c r="E16" s="218"/>
      <c r="F16" s="282" t="s">
        <v>470</v>
      </c>
      <c r="G16" s="280">
        <f>D16+D17</f>
        <v>4</v>
      </c>
      <c r="H16" s="281">
        <f>G16*100/50</f>
        <v>8</v>
      </c>
      <c r="I16" s="95" t="s">
        <v>466</v>
      </c>
      <c r="J16" s="14">
        <v>3</v>
      </c>
      <c r="K16" s="218"/>
      <c r="L16" s="282" t="s">
        <v>470</v>
      </c>
      <c r="M16" s="280">
        <f>J16+J17</f>
        <v>3</v>
      </c>
      <c r="N16" s="281">
        <f t="shared" si="1"/>
        <v>10.344827586206897</v>
      </c>
      <c r="O16" s="95" t="s">
        <v>466</v>
      </c>
      <c r="P16" s="14">
        <f>2+0+0</f>
        <v>2</v>
      </c>
      <c r="Q16" s="218"/>
      <c r="R16" s="282" t="s">
        <v>470</v>
      </c>
      <c r="S16" s="280">
        <f>P16+P17</f>
        <v>2</v>
      </c>
      <c r="T16" s="281">
        <f t="shared" si="0"/>
        <v>6.8965517241379306</v>
      </c>
      <c r="U16" s="284" t="s">
        <v>470</v>
      </c>
      <c r="V16" s="280">
        <f>G16+M16+S16</f>
        <v>9</v>
      </c>
      <c r="W16" s="283">
        <f>V16*100/108</f>
        <v>8.3333333333333339</v>
      </c>
      <c r="X16" s="105"/>
    </row>
    <row r="17" spans="2:24" s="13" customFormat="1" ht="11.1" customHeight="1" x14ac:dyDescent="0.25">
      <c r="B17" s="103" t="s">
        <v>483</v>
      </c>
      <c r="C17" s="221" t="s">
        <v>467</v>
      </c>
      <c r="D17" s="14">
        <v>2</v>
      </c>
      <c r="E17" s="218"/>
      <c r="F17" s="282"/>
      <c r="G17" s="280"/>
      <c r="H17" s="281"/>
      <c r="I17" s="94" t="s">
        <v>467</v>
      </c>
      <c r="J17" s="14">
        <v>0</v>
      </c>
      <c r="K17" s="218"/>
      <c r="L17" s="282"/>
      <c r="M17" s="280"/>
      <c r="N17" s="281"/>
      <c r="O17" s="94" t="s">
        <v>467</v>
      </c>
      <c r="P17" s="14">
        <v>0</v>
      </c>
      <c r="Q17" s="218"/>
      <c r="R17" s="282"/>
      <c r="S17" s="280"/>
      <c r="T17" s="281"/>
      <c r="U17" s="284"/>
      <c r="V17" s="280"/>
      <c r="W17" s="283"/>
      <c r="X17" s="105"/>
    </row>
    <row r="18" spans="2:24" s="13" customFormat="1" ht="1.5" customHeight="1" x14ac:dyDescent="0.25">
      <c r="B18" s="103"/>
      <c r="C18" s="221"/>
      <c r="D18" s="14"/>
      <c r="E18" s="14"/>
      <c r="F18" s="14"/>
      <c r="G18" s="103"/>
      <c r="H18" s="214"/>
      <c r="I18" s="94"/>
      <c r="J18" s="14"/>
      <c r="K18" s="14"/>
      <c r="L18" s="15"/>
      <c r="M18" s="103"/>
      <c r="N18" s="214"/>
      <c r="O18" s="94"/>
      <c r="P18" s="14"/>
      <c r="Q18" s="14"/>
      <c r="R18" s="15"/>
      <c r="S18" s="103"/>
      <c r="T18" s="214"/>
      <c r="U18" s="95"/>
      <c r="V18" s="14"/>
      <c r="W18" s="217"/>
      <c r="X18" s="105"/>
    </row>
    <row r="19" spans="2:24" s="13" customFormat="1" ht="11.1" customHeight="1" x14ac:dyDescent="0.25">
      <c r="B19" s="104">
        <v>6</v>
      </c>
      <c r="C19" s="223" t="s">
        <v>468</v>
      </c>
      <c r="D19" s="92">
        <v>0</v>
      </c>
      <c r="E19" s="92"/>
      <c r="F19" s="92" t="s">
        <v>459</v>
      </c>
      <c r="G19" s="104">
        <f>D19</f>
        <v>0</v>
      </c>
      <c r="H19" s="215">
        <f>G19*100/50</f>
        <v>0</v>
      </c>
      <c r="I19" s="96" t="s">
        <v>468</v>
      </c>
      <c r="J19" s="92">
        <v>0</v>
      </c>
      <c r="K19" s="92"/>
      <c r="L19" s="92" t="s">
        <v>459</v>
      </c>
      <c r="M19" s="104">
        <f>J19</f>
        <v>0</v>
      </c>
      <c r="N19" s="215">
        <f>M19*100/29</f>
        <v>0</v>
      </c>
      <c r="O19" s="96" t="s">
        <v>468</v>
      </c>
      <c r="P19" s="92">
        <f>0</f>
        <v>0</v>
      </c>
      <c r="Q19" s="92"/>
      <c r="R19" s="92" t="s">
        <v>459</v>
      </c>
      <c r="S19" s="104">
        <f>P19</f>
        <v>0</v>
      </c>
      <c r="T19" s="215">
        <f t="shared" si="0"/>
        <v>0</v>
      </c>
      <c r="U19" s="96" t="s">
        <v>459</v>
      </c>
      <c r="V19" s="92">
        <f>G19+M19+S19</f>
        <v>0</v>
      </c>
      <c r="W19" s="219">
        <f>V19*100/108</f>
        <v>0</v>
      </c>
      <c r="X19" s="105"/>
    </row>
    <row r="20" spans="2:24" s="91" customFormat="1" ht="11.1" customHeight="1" x14ac:dyDescent="0.25">
      <c r="D20" s="91">
        <f>SUM(D6:D19)</f>
        <v>50</v>
      </c>
      <c r="G20" s="91">
        <f>SUM(G6:G19)</f>
        <v>50</v>
      </c>
      <c r="H20" s="91">
        <f>SUM(H6:H19)</f>
        <v>100</v>
      </c>
      <c r="J20" s="91">
        <f>SUM(J6:J19)</f>
        <v>29</v>
      </c>
      <c r="M20" s="91">
        <f>SUM(M6:M19)</f>
        <v>29</v>
      </c>
      <c r="N20" s="91">
        <f>SUM(N6:N19)</f>
        <v>100</v>
      </c>
      <c r="P20" s="91">
        <f>SUM(P6:P19)</f>
        <v>29</v>
      </c>
      <c r="S20" s="91">
        <f>SUM(S6:S19)</f>
        <v>29</v>
      </c>
      <c r="T20" s="91">
        <f>SUM(T6:T19)</f>
        <v>100</v>
      </c>
      <c r="W20" s="91">
        <f>SUM(W6:W19)</f>
        <v>99.999999999999986</v>
      </c>
    </row>
    <row r="21" spans="2:24" s="13" customFormat="1" ht="11.1" customHeight="1" x14ac:dyDescent="0.25">
      <c r="B21" s="91"/>
      <c r="C21" s="91"/>
      <c r="D21" s="91"/>
      <c r="P21" s="91"/>
      <c r="U21" s="91"/>
      <c r="W21" s="91"/>
    </row>
    <row r="22" spans="2:24" s="13" customFormat="1" ht="11.1" customHeight="1" x14ac:dyDescent="0.25">
      <c r="B22" s="91"/>
      <c r="C22" s="91"/>
      <c r="D22" s="91"/>
      <c r="P22" s="91"/>
      <c r="U22" s="91"/>
      <c r="W22" s="91"/>
    </row>
    <row r="23" spans="2:24" s="13" customFormat="1" ht="11.1" customHeight="1" x14ac:dyDescent="0.25">
      <c r="B23" s="91"/>
      <c r="C23" s="91"/>
      <c r="D23" s="91"/>
      <c r="P23" s="91"/>
      <c r="U23" s="91"/>
      <c r="W23" s="91"/>
    </row>
    <row r="24" spans="2:24" s="13" customFormat="1" ht="11.1" customHeight="1" x14ac:dyDescent="0.25">
      <c r="B24" s="91"/>
      <c r="C24" s="91"/>
      <c r="D24" s="91"/>
      <c r="P24" s="91"/>
      <c r="U24" s="91"/>
      <c r="W24" s="91"/>
    </row>
    <row r="25" spans="2:24" s="13" customFormat="1" ht="11.1" customHeight="1" x14ac:dyDescent="0.25">
      <c r="B25" s="91"/>
      <c r="C25" s="91"/>
      <c r="D25" s="91"/>
      <c r="P25" s="91"/>
      <c r="U25" s="91"/>
      <c r="W25" s="91"/>
    </row>
    <row r="26" spans="2:24" s="13" customFormat="1" ht="11.1" customHeight="1" x14ac:dyDescent="0.25">
      <c r="B26" s="91"/>
      <c r="C26" s="91"/>
      <c r="D26" s="91"/>
      <c r="P26" s="91"/>
      <c r="U26" s="91"/>
      <c r="W26" s="91"/>
    </row>
    <row r="27" spans="2:24" s="13" customFormat="1" ht="11.1" customHeight="1" x14ac:dyDescent="0.25">
      <c r="B27" s="91"/>
      <c r="C27" s="91"/>
      <c r="D27" s="91"/>
      <c r="P27" s="91"/>
      <c r="U27" s="91"/>
      <c r="W27" s="91"/>
    </row>
    <row r="28" spans="2:24" s="13" customFormat="1" ht="11.1" customHeight="1" x14ac:dyDescent="0.25">
      <c r="B28" s="91"/>
      <c r="C28" s="91"/>
      <c r="D28" s="91"/>
      <c r="P28" s="91"/>
      <c r="U28" s="91"/>
      <c r="W28" s="91"/>
    </row>
    <row r="29" spans="2:24" s="13" customFormat="1" ht="11.1" customHeight="1" x14ac:dyDescent="0.25">
      <c r="B29" s="91"/>
      <c r="C29" s="91"/>
      <c r="D29" s="91"/>
      <c r="P29" s="91"/>
      <c r="U29" s="91"/>
      <c r="W29" s="91"/>
    </row>
    <row r="30" spans="2:24" s="13" customFormat="1" ht="11.1" customHeight="1" x14ac:dyDescent="0.25">
      <c r="B30" s="91"/>
      <c r="C30" s="91"/>
      <c r="D30" s="91"/>
      <c r="P30" s="91"/>
      <c r="U30" s="91"/>
      <c r="W30" s="91"/>
    </row>
    <row r="31" spans="2:24" s="13" customFormat="1" ht="11.1" customHeight="1" x14ac:dyDescent="0.25">
      <c r="B31" s="91"/>
      <c r="C31" s="91"/>
      <c r="D31" s="91"/>
      <c r="P31" s="91"/>
      <c r="U31" s="91"/>
      <c r="W31" s="91"/>
    </row>
    <row r="32" spans="2:24" s="13" customFormat="1" ht="11.1" customHeight="1" x14ac:dyDescent="0.25">
      <c r="B32" s="91"/>
      <c r="C32" s="91"/>
      <c r="D32" s="91"/>
      <c r="P32" s="91"/>
      <c r="U32" s="91"/>
      <c r="W32" s="91"/>
    </row>
    <row r="33" ht="11.1" customHeight="1" x14ac:dyDescent="0.25"/>
  </sheetData>
  <mergeCells count="43">
    <mergeCell ref="U16:U17"/>
    <mergeCell ref="V16:V17"/>
    <mergeCell ref="W16:W17"/>
    <mergeCell ref="F8:F9"/>
    <mergeCell ref="G8:G9"/>
    <mergeCell ref="H8:H9"/>
    <mergeCell ref="F11:F12"/>
    <mergeCell ref="G11:G12"/>
    <mergeCell ref="H11:H12"/>
    <mergeCell ref="F16:F17"/>
    <mergeCell ref="G16:G17"/>
    <mergeCell ref="H16:H17"/>
    <mergeCell ref="U8:U9"/>
    <mergeCell ref="V8:V9"/>
    <mergeCell ref="W8:W9"/>
    <mergeCell ref="U11:U12"/>
    <mergeCell ref="V11:V12"/>
    <mergeCell ref="W11:W12"/>
    <mergeCell ref="T8:T9"/>
    <mergeCell ref="R11:R12"/>
    <mergeCell ref="S11:S12"/>
    <mergeCell ref="T11:T12"/>
    <mergeCell ref="R8:R9"/>
    <mergeCell ref="S8:S9"/>
    <mergeCell ref="R16:R17"/>
    <mergeCell ref="S16:S17"/>
    <mergeCell ref="T16:T17"/>
    <mergeCell ref="L16:L17"/>
    <mergeCell ref="M16:M17"/>
    <mergeCell ref="N16:N17"/>
    <mergeCell ref="L8:L9"/>
    <mergeCell ref="M8:M9"/>
    <mergeCell ref="N8:N9"/>
    <mergeCell ref="L11:L12"/>
    <mergeCell ref="M11:M12"/>
    <mergeCell ref="N11:N12"/>
    <mergeCell ref="U4:V4"/>
    <mergeCell ref="F4:G4"/>
    <mergeCell ref="O4:P4"/>
    <mergeCell ref="C4:D4"/>
    <mergeCell ref="I4:J4"/>
    <mergeCell ref="L4:M4"/>
    <mergeCell ref="R4:S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3"/>
  <sheetViews>
    <sheetView tabSelected="1" zoomScale="148" zoomScaleNormal="148" workbookViewId="0">
      <pane ySplit="9" topLeftCell="A10" activePane="bottomLeft" state="frozen"/>
      <selection pane="bottomLeft" activeCell="A11" sqref="A11"/>
    </sheetView>
  </sheetViews>
  <sheetFormatPr defaultRowHeight="12" x14ac:dyDescent="0.25"/>
  <cols>
    <col min="1" max="1" width="1.7109375" style="6" customWidth="1"/>
    <col min="2" max="2" width="2.7109375" style="4" customWidth="1"/>
    <col min="3" max="3" width="2.7109375" style="126" customWidth="1"/>
    <col min="4" max="4" width="3.7109375" style="4" customWidth="1"/>
    <col min="5" max="6" width="10.7109375" style="5" customWidth="1"/>
    <col min="7" max="7" width="4.7109375" style="4" customWidth="1"/>
    <col min="8" max="8" width="4.28515625" style="5" customWidth="1"/>
    <col min="9" max="9" width="8.7109375" style="5" hidden="1" customWidth="1"/>
    <col min="10" max="10" width="26.7109375" style="5" hidden="1" customWidth="1"/>
    <col min="11" max="11" width="3.7109375" style="5" customWidth="1"/>
    <col min="12" max="12" width="2.7109375" style="126" hidden="1" customWidth="1"/>
    <col min="13" max="14" width="2.7109375" style="5" hidden="1" customWidth="1"/>
    <col min="15" max="17" width="3.28515625" style="5" customWidth="1"/>
    <col min="18" max="18" width="4.7109375" style="5" customWidth="1"/>
    <col min="19" max="19" width="4.28515625" style="5" customWidth="1"/>
    <col min="20" max="20" width="8.7109375" style="5" customWidth="1"/>
    <col min="21" max="21" width="23.7109375" style="5" customWidth="1"/>
    <col min="22" max="22" width="3.7109375" style="5" customWidth="1"/>
    <col min="23" max="23" width="2.7109375" style="126" hidden="1" customWidth="1"/>
    <col min="24" max="24" width="2.7109375" style="5" hidden="1" customWidth="1"/>
    <col min="25" max="27" width="3.28515625" style="5" customWidth="1"/>
    <col min="28" max="28" width="3.7109375" style="5" customWidth="1"/>
    <col min="29" max="16384" width="9.140625" style="6"/>
  </cols>
  <sheetData>
    <row r="1" spans="1:28" ht="18.75" x14ac:dyDescent="0.25">
      <c r="A1" s="2" t="s">
        <v>604</v>
      </c>
      <c r="J1" s="127" t="s">
        <v>549</v>
      </c>
    </row>
    <row r="3" spans="1:28" hidden="1" x14ac:dyDescent="0.25"/>
    <row r="4" spans="1:28" hidden="1" x14ac:dyDescent="0.25"/>
    <row r="5" spans="1:28" ht="12" hidden="1" customHeight="1" x14ac:dyDescent="0.25"/>
    <row r="6" spans="1:28" ht="12" hidden="1" customHeight="1" x14ac:dyDescent="0.25"/>
    <row r="7" spans="1:28" ht="12" customHeight="1" x14ac:dyDescent="0.25"/>
    <row r="8" spans="1:28" ht="15" customHeight="1" x14ac:dyDescent="0.25">
      <c r="B8" s="296" t="s">
        <v>0</v>
      </c>
      <c r="C8" s="298" t="s">
        <v>258</v>
      </c>
      <c r="D8" s="300" t="s">
        <v>153</v>
      </c>
      <c r="E8" s="228" t="s">
        <v>2</v>
      </c>
      <c r="F8" s="228" t="s">
        <v>3</v>
      </c>
      <c r="G8" s="294" t="s">
        <v>386</v>
      </c>
      <c r="H8" s="117" t="s">
        <v>314</v>
      </c>
      <c r="I8" s="228" t="s">
        <v>155</v>
      </c>
      <c r="J8" s="228" t="s">
        <v>156</v>
      </c>
      <c r="K8" s="117" t="s">
        <v>312</v>
      </c>
      <c r="L8" s="286" t="s">
        <v>387</v>
      </c>
      <c r="M8" s="287"/>
      <c r="N8" s="186"/>
      <c r="O8" s="175" t="s">
        <v>154</v>
      </c>
      <c r="P8" s="175" t="s">
        <v>180</v>
      </c>
      <c r="Q8" s="175" t="s">
        <v>286</v>
      </c>
      <c r="R8" s="175" t="s">
        <v>426</v>
      </c>
      <c r="S8" s="117" t="s">
        <v>315</v>
      </c>
      <c r="T8" s="117" t="s">
        <v>225</v>
      </c>
      <c r="U8" s="290" t="s">
        <v>156</v>
      </c>
      <c r="V8" s="117" t="s">
        <v>312</v>
      </c>
      <c r="W8" s="286" t="s">
        <v>387</v>
      </c>
      <c r="X8" s="287"/>
      <c r="Y8" s="175" t="s">
        <v>154</v>
      </c>
      <c r="Z8" s="175" t="s">
        <v>180</v>
      </c>
      <c r="AA8" s="175" t="s">
        <v>286</v>
      </c>
      <c r="AB8" s="290" t="s">
        <v>78</v>
      </c>
    </row>
    <row r="9" spans="1:28" s="3" customFormat="1" ht="15" customHeight="1" x14ac:dyDescent="0.25">
      <c r="B9" s="297"/>
      <c r="C9" s="299"/>
      <c r="D9" s="301"/>
      <c r="E9" s="229"/>
      <c r="F9" s="229"/>
      <c r="G9" s="295"/>
      <c r="H9" s="118" t="s">
        <v>552</v>
      </c>
      <c r="I9" s="229"/>
      <c r="J9" s="229"/>
      <c r="K9" s="118" t="s">
        <v>313</v>
      </c>
      <c r="L9" s="288"/>
      <c r="M9" s="289"/>
      <c r="N9" s="187"/>
      <c r="O9" s="291" t="s">
        <v>159</v>
      </c>
      <c r="P9" s="291"/>
      <c r="Q9" s="291"/>
      <c r="R9" s="291"/>
      <c r="S9" s="118" t="s">
        <v>552</v>
      </c>
      <c r="T9" s="118" t="s">
        <v>226</v>
      </c>
      <c r="U9" s="291"/>
      <c r="V9" s="118" t="s">
        <v>313</v>
      </c>
      <c r="W9" s="288"/>
      <c r="X9" s="289"/>
      <c r="Y9" s="302" t="s">
        <v>159</v>
      </c>
      <c r="Z9" s="302"/>
      <c r="AA9" s="303"/>
      <c r="AB9" s="291"/>
    </row>
    <row r="10" spans="1:28" s="3" customFormat="1" ht="2.1" customHeight="1" x14ac:dyDescent="0.25">
      <c r="B10" s="72"/>
      <c r="C10" s="73"/>
      <c r="D10" s="128"/>
      <c r="E10" s="28"/>
      <c r="F10" s="28"/>
      <c r="G10" s="74"/>
      <c r="H10" s="28"/>
      <c r="I10" s="28"/>
      <c r="J10" s="28"/>
      <c r="K10" s="28"/>
      <c r="L10" s="75"/>
      <c r="M10" s="119"/>
      <c r="N10" s="185"/>
      <c r="O10" s="28"/>
      <c r="P10" s="28"/>
      <c r="Q10" s="28"/>
      <c r="R10" s="28"/>
      <c r="S10" s="28"/>
      <c r="T10" s="28"/>
      <c r="U10" s="124"/>
      <c r="V10" s="68"/>
      <c r="W10" s="121"/>
      <c r="X10" s="122"/>
      <c r="Y10" s="68"/>
      <c r="Z10" s="68"/>
      <c r="AA10" s="68"/>
      <c r="AB10" s="125"/>
    </row>
    <row r="11" spans="1:28" x14ac:dyDescent="0.25">
      <c r="B11" s="123">
        <v>1</v>
      </c>
      <c r="C11" s="18">
        <v>1</v>
      </c>
      <c r="D11" s="123">
        <v>1</v>
      </c>
      <c r="E11" s="120" t="s">
        <v>71</v>
      </c>
      <c r="F11" s="120" t="s">
        <v>34</v>
      </c>
      <c r="G11" s="123">
        <v>1</v>
      </c>
      <c r="H11" s="120" t="s">
        <v>99</v>
      </c>
      <c r="I11" s="120" t="s">
        <v>157</v>
      </c>
      <c r="J11" s="120" t="s">
        <v>158</v>
      </c>
      <c r="K11" s="120" t="s">
        <v>7</v>
      </c>
      <c r="L11" s="18" t="s">
        <v>5</v>
      </c>
      <c r="M11" s="120" t="s">
        <v>5</v>
      </c>
      <c r="N11" s="181"/>
      <c r="O11" s="120">
        <v>47</v>
      </c>
      <c r="P11" s="181">
        <v>1</v>
      </c>
      <c r="Q11" s="120">
        <v>1</v>
      </c>
      <c r="R11" s="120">
        <v>1</v>
      </c>
      <c r="S11" s="120" t="s">
        <v>114</v>
      </c>
      <c r="T11" s="120" t="s">
        <v>249</v>
      </c>
      <c r="U11" s="120" t="s">
        <v>316</v>
      </c>
      <c r="V11" s="27" t="s">
        <v>7</v>
      </c>
      <c r="W11" s="90"/>
      <c r="X11" s="27"/>
      <c r="Y11" s="120">
        <v>46</v>
      </c>
      <c r="Z11" s="181">
        <v>16</v>
      </c>
      <c r="AA11" s="120">
        <v>4</v>
      </c>
      <c r="AB11" s="27" t="s">
        <v>7</v>
      </c>
    </row>
    <row r="12" spans="1:28" x14ac:dyDescent="0.25">
      <c r="B12" s="123">
        <v>2</v>
      </c>
      <c r="C12" s="18">
        <v>1</v>
      </c>
      <c r="D12" s="123">
        <v>7</v>
      </c>
      <c r="E12" s="120" t="s">
        <v>42</v>
      </c>
      <c r="F12" s="120" t="s">
        <v>38</v>
      </c>
      <c r="G12" s="123">
        <v>2</v>
      </c>
      <c r="H12" s="120" t="s">
        <v>160</v>
      </c>
      <c r="I12" s="120" t="s">
        <v>161</v>
      </c>
      <c r="J12" s="120" t="s">
        <v>162</v>
      </c>
      <c r="K12" s="27" t="s">
        <v>85</v>
      </c>
      <c r="L12" s="18" t="s">
        <v>5</v>
      </c>
      <c r="M12" s="120" t="s">
        <v>5</v>
      </c>
      <c r="N12" s="181"/>
      <c r="O12" s="120" t="s">
        <v>5</v>
      </c>
      <c r="P12" s="181" t="s">
        <v>5</v>
      </c>
      <c r="Q12" s="120" t="s">
        <v>5</v>
      </c>
      <c r="R12" s="120">
        <v>112</v>
      </c>
      <c r="S12" s="120" t="s">
        <v>317</v>
      </c>
      <c r="T12" s="120" t="s">
        <v>250</v>
      </c>
      <c r="U12" s="120" t="s">
        <v>318</v>
      </c>
      <c r="V12" s="27" t="s">
        <v>85</v>
      </c>
      <c r="W12" s="18" t="s">
        <v>5</v>
      </c>
      <c r="X12" s="120" t="s">
        <v>5</v>
      </c>
      <c r="Y12" s="120" t="s">
        <v>5</v>
      </c>
      <c r="Z12" s="181" t="s">
        <v>5</v>
      </c>
      <c r="AA12" s="120" t="s">
        <v>5</v>
      </c>
      <c r="AB12" s="27" t="s">
        <v>85</v>
      </c>
    </row>
    <row r="13" spans="1:28" x14ac:dyDescent="0.25">
      <c r="B13" s="123">
        <v>3</v>
      </c>
      <c r="C13" s="18">
        <v>1</v>
      </c>
      <c r="D13" s="123">
        <v>12</v>
      </c>
      <c r="E13" s="120" t="s">
        <v>38</v>
      </c>
      <c r="F13" s="120" t="s">
        <v>42</v>
      </c>
      <c r="G13" s="123">
        <v>7</v>
      </c>
      <c r="H13" s="120" t="s">
        <v>163</v>
      </c>
      <c r="I13" s="120" t="s">
        <v>164</v>
      </c>
      <c r="J13" s="120" t="s">
        <v>165</v>
      </c>
      <c r="K13" s="27" t="s">
        <v>85</v>
      </c>
      <c r="L13" s="18" t="s">
        <v>5</v>
      </c>
      <c r="M13" s="120" t="s">
        <v>5</v>
      </c>
      <c r="N13" s="181"/>
      <c r="O13" s="120" t="s">
        <v>5</v>
      </c>
      <c r="P13" s="181" t="s">
        <v>5</v>
      </c>
      <c r="Q13" s="120" t="s">
        <v>5</v>
      </c>
      <c r="R13" s="120">
        <v>194</v>
      </c>
      <c r="S13" s="120" t="s">
        <v>319</v>
      </c>
      <c r="T13" s="120" t="s">
        <v>251</v>
      </c>
      <c r="U13" s="120" t="s">
        <v>320</v>
      </c>
      <c r="V13" s="27" t="s">
        <v>85</v>
      </c>
      <c r="W13" s="18" t="s">
        <v>5</v>
      </c>
      <c r="X13" s="120" t="s">
        <v>5</v>
      </c>
      <c r="Y13" s="120" t="s">
        <v>5</v>
      </c>
      <c r="Z13" s="181" t="s">
        <v>5</v>
      </c>
      <c r="AA13" s="120" t="s">
        <v>5</v>
      </c>
      <c r="AB13" s="27" t="s">
        <v>85</v>
      </c>
    </row>
    <row r="14" spans="1:28" x14ac:dyDescent="0.25">
      <c r="B14" s="123">
        <v>4</v>
      </c>
      <c r="C14" s="18">
        <v>1</v>
      </c>
      <c r="D14" s="123">
        <v>20</v>
      </c>
      <c r="E14" s="120" t="s">
        <v>11</v>
      </c>
      <c r="F14" s="120" t="s">
        <v>39</v>
      </c>
      <c r="G14" s="123">
        <v>8</v>
      </c>
      <c r="H14" s="120" t="s">
        <v>166</v>
      </c>
      <c r="I14" s="120" t="s">
        <v>167</v>
      </c>
      <c r="J14" s="120" t="s">
        <v>168</v>
      </c>
      <c r="K14" s="27" t="s">
        <v>85</v>
      </c>
      <c r="L14" s="18" t="s">
        <v>5</v>
      </c>
      <c r="M14" s="120" t="s">
        <v>5</v>
      </c>
      <c r="N14" s="181"/>
      <c r="O14" s="120" t="s">
        <v>5</v>
      </c>
      <c r="P14" s="181" t="s">
        <v>5</v>
      </c>
      <c r="Q14" s="120" t="s">
        <v>5</v>
      </c>
      <c r="R14" s="120">
        <v>16</v>
      </c>
      <c r="S14" s="120" t="s">
        <v>5</v>
      </c>
      <c r="T14" s="120" t="s">
        <v>5</v>
      </c>
      <c r="U14" s="120" t="s">
        <v>5</v>
      </c>
      <c r="V14" s="120" t="s">
        <v>5</v>
      </c>
      <c r="W14" s="18" t="s">
        <v>5</v>
      </c>
      <c r="X14" s="120" t="s">
        <v>5</v>
      </c>
      <c r="Y14" s="120" t="s">
        <v>5</v>
      </c>
      <c r="Z14" s="181" t="s">
        <v>5</v>
      </c>
      <c r="AA14" s="120" t="s">
        <v>5</v>
      </c>
      <c r="AB14" s="27" t="s">
        <v>85</v>
      </c>
    </row>
    <row r="15" spans="1:28" x14ac:dyDescent="0.25">
      <c r="B15" s="123">
        <v>5</v>
      </c>
      <c r="C15" s="18">
        <v>1</v>
      </c>
      <c r="D15" s="123">
        <v>26</v>
      </c>
      <c r="E15" s="120" t="s">
        <v>41</v>
      </c>
      <c r="F15" s="120" t="s">
        <v>10</v>
      </c>
      <c r="G15" s="123">
        <v>4</v>
      </c>
      <c r="H15" s="120" t="s">
        <v>170</v>
      </c>
      <c r="I15" s="120" t="s">
        <v>169</v>
      </c>
      <c r="J15" s="120" t="s">
        <v>172</v>
      </c>
      <c r="K15" s="27" t="s">
        <v>85</v>
      </c>
      <c r="L15" s="18" t="s">
        <v>5</v>
      </c>
      <c r="M15" s="120" t="s">
        <v>5</v>
      </c>
      <c r="N15" s="181"/>
      <c r="O15" s="120" t="s">
        <v>5</v>
      </c>
      <c r="P15" s="181" t="s">
        <v>5</v>
      </c>
      <c r="Q15" s="120" t="s">
        <v>5</v>
      </c>
      <c r="R15" s="120">
        <v>4</v>
      </c>
      <c r="S15" s="120" t="s">
        <v>322</v>
      </c>
      <c r="T15" s="120" t="s">
        <v>252</v>
      </c>
      <c r="U15" s="120" t="s">
        <v>321</v>
      </c>
      <c r="V15" s="27" t="s">
        <v>85</v>
      </c>
      <c r="W15" s="18" t="s">
        <v>5</v>
      </c>
      <c r="X15" s="120" t="s">
        <v>5</v>
      </c>
      <c r="Y15" s="120" t="s">
        <v>5</v>
      </c>
      <c r="Z15" s="181" t="s">
        <v>5</v>
      </c>
      <c r="AA15" s="120" t="s">
        <v>5</v>
      </c>
      <c r="AB15" s="27" t="s">
        <v>85</v>
      </c>
    </row>
    <row r="16" spans="1:28" x14ac:dyDescent="0.25">
      <c r="B16" s="123">
        <v>6</v>
      </c>
      <c r="C16" s="18">
        <v>1</v>
      </c>
      <c r="D16" s="123">
        <v>27</v>
      </c>
      <c r="E16" s="120" t="s">
        <v>10</v>
      </c>
      <c r="F16" s="120" t="s">
        <v>41</v>
      </c>
      <c r="G16" s="123">
        <v>5</v>
      </c>
      <c r="H16" s="120" t="s">
        <v>171</v>
      </c>
      <c r="I16" s="120" t="s">
        <v>167</v>
      </c>
      <c r="J16" s="120" t="s">
        <v>173</v>
      </c>
      <c r="K16" s="27" t="s">
        <v>85</v>
      </c>
      <c r="L16" s="18" t="s">
        <v>5</v>
      </c>
      <c r="M16" s="120" t="s">
        <v>5</v>
      </c>
      <c r="N16" s="181"/>
      <c r="O16" s="120" t="s">
        <v>5</v>
      </c>
      <c r="P16" s="181" t="s">
        <v>5</v>
      </c>
      <c r="Q16" s="120" t="s">
        <v>5</v>
      </c>
      <c r="R16" s="120">
        <v>4</v>
      </c>
      <c r="S16" s="120" t="s">
        <v>160</v>
      </c>
      <c r="T16" s="120" t="s">
        <v>253</v>
      </c>
      <c r="U16" s="120" t="s">
        <v>323</v>
      </c>
      <c r="V16" s="27" t="s">
        <v>85</v>
      </c>
      <c r="W16" s="18" t="s">
        <v>5</v>
      </c>
      <c r="X16" s="120" t="s">
        <v>5</v>
      </c>
      <c r="Y16" s="120" t="s">
        <v>5</v>
      </c>
      <c r="Z16" s="181" t="s">
        <v>5</v>
      </c>
      <c r="AA16" s="120" t="s">
        <v>5</v>
      </c>
      <c r="AB16" s="27" t="s">
        <v>85</v>
      </c>
    </row>
    <row r="17" spans="2:28" x14ac:dyDescent="0.25">
      <c r="B17" s="123">
        <v>7</v>
      </c>
      <c r="C17" s="18">
        <v>1</v>
      </c>
      <c r="D17" s="123">
        <v>29</v>
      </c>
      <c r="E17" s="120" t="s">
        <v>10</v>
      </c>
      <c r="F17" s="120" t="s">
        <v>41</v>
      </c>
      <c r="G17" s="123">
        <v>7</v>
      </c>
      <c r="H17" s="120" t="s">
        <v>114</v>
      </c>
      <c r="I17" s="120" t="s">
        <v>167</v>
      </c>
      <c r="J17" s="120" t="s">
        <v>174</v>
      </c>
      <c r="K17" s="27" t="s">
        <v>85</v>
      </c>
      <c r="L17" s="18" t="s">
        <v>5</v>
      </c>
      <c r="M17" s="120" t="s">
        <v>5</v>
      </c>
      <c r="N17" s="181"/>
      <c r="O17" s="120" t="s">
        <v>5</v>
      </c>
      <c r="P17" s="181" t="s">
        <v>5</v>
      </c>
      <c r="Q17" s="120" t="s">
        <v>5</v>
      </c>
      <c r="R17" s="120">
        <v>1</v>
      </c>
      <c r="S17" s="120" t="s">
        <v>100</v>
      </c>
      <c r="T17" s="120" t="s">
        <v>253</v>
      </c>
      <c r="U17" s="120" t="s">
        <v>324</v>
      </c>
      <c r="V17" s="27" t="s">
        <v>85</v>
      </c>
      <c r="W17" s="18" t="s">
        <v>5</v>
      </c>
      <c r="X17" s="120" t="s">
        <v>5</v>
      </c>
      <c r="Y17" s="120" t="s">
        <v>5</v>
      </c>
      <c r="Z17" s="181" t="s">
        <v>5</v>
      </c>
      <c r="AA17" s="120" t="s">
        <v>5</v>
      </c>
      <c r="AB17" s="27" t="s">
        <v>85</v>
      </c>
    </row>
    <row r="18" spans="2:28" x14ac:dyDescent="0.25">
      <c r="B18" s="123">
        <v>10</v>
      </c>
      <c r="C18" s="18">
        <v>1</v>
      </c>
      <c r="D18" s="123">
        <v>35</v>
      </c>
      <c r="E18" s="120" t="s">
        <v>35</v>
      </c>
      <c r="F18" s="120" t="s">
        <v>181</v>
      </c>
      <c r="G18" s="123">
        <v>1</v>
      </c>
      <c r="H18" s="120" t="s">
        <v>91</v>
      </c>
      <c r="I18" s="120" t="s">
        <v>167</v>
      </c>
      <c r="J18" s="120" t="s">
        <v>182</v>
      </c>
      <c r="K18" s="27" t="s">
        <v>85</v>
      </c>
      <c r="L18" s="18" t="s">
        <v>5</v>
      </c>
      <c r="M18" s="163" t="s">
        <v>5</v>
      </c>
      <c r="N18" s="181"/>
      <c r="O18" s="120" t="s">
        <v>5</v>
      </c>
      <c r="P18" s="181" t="s">
        <v>5</v>
      </c>
      <c r="Q18" s="120" t="s">
        <v>5</v>
      </c>
      <c r="R18" s="120">
        <v>3</v>
      </c>
      <c r="S18" s="120" t="s">
        <v>103</v>
      </c>
      <c r="T18" s="120" t="s">
        <v>253</v>
      </c>
      <c r="U18" s="120" t="s">
        <v>327</v>
      </c>
      <c r="V18" s="27" t="s">
        <v>85</v>
      </c>
      <c r="W18" s="18" t="s">
        <v>5</v>
      </c>
      <c r="X18" s="163" t="s">
        <v>5</v>
      </c>
      <c r="Y18" s="120" t="s">
        <v>5</v>
      </c>
      <c r="Z18" s="181" t="s">
        <v>5</v>
      </c>
      <c r="AA18" s="120" t="s">
        <v>5</v>
      </c>
      <c r="AB18" s="27" t="s">
        <v>85</v>
      </c>
    </row>
    <row r="19" spans="2:28" x14ac:dyDescent="0.25">
      <c r="B19" s="123">
        <v>11</v>
      </c>
      <c r="C19" s="18">
        <v>1</v>
      </c>
      <c r="D19" s="123">
        <v>36</v>
      </c>
      <c r="E19" s="120" t="s">
        <v>181</v>
      </c>
      <c r="F19" s="120" t="s">
        <v>35</v>
      </c>
      <c r="G19" s="123">
        <v>2</v>
      </c>
      <c r="H19" s="120" t="s">
        <v>113</v>
      </c>
      <c r="I19" s="120" t="s">
        <v>183</v>
      </c>
      <c r="J19" s="120" t="s">
        <v>184</v>
      </c>
      <c r="K19" s="27" t="s">
        <v>85</v>
      </c>
      <c r="L19" s="18" t="s">
        <v>5</v>
      </c>
      <c r="M19" s="120" t="s">
        <v>5</v>
      </c>
      <c r="N19" s="181"/>
      <c r="O19" s="120" t="s">
        <v>5</v>
      </c>
      <c r="P19" s="181" t="s">
        <v>5</v>
      </c>
      <c r="Q19" s="120" t="s">
        <v>5</v>
      </c>
      <c r="R19" s="120">
        <v>2</v>
      </c>
      <c r="S19" s="120" t="s">
        <v>329</v>
      </c>
      <c r="T19" s="120" t="s">
        <v>244</v>
      </c>
      <c r="U19" s="120" t="s">
        <v>328</v>
      </c>
      <c r="V19" s="27" t="s">
        <v>85</v>
      </c>
      <c r="W19" s="18" t="s">
        <v>5</v>
      </c>
      <c r="X19" s="163" t="s">
        <v>5</v>
      </c>
      <c r="Y19" s="120" t="s">
        <v>5</v>
      </c>
      <c r="Z19" s="181" t="s">
        <v>5</v>
      </c>
      <c r="AA19" s="120" t="s">
        <v>5</v>
      </c>
      <c r="AB19" s="27" t="s">
        <v>85</v>
      </c>
    </row>
    <row r="20" spans="2:28" x14ac:dyDescent="0.25">
      <c r="B20" s="123">
        <v>12</v>
      </c>
      <c r="C20" s="18">
        <v>1</v>
      </c>
      <c r="D20" s="123">
        <v>42</v>
      </c>
      <c r="E20" s="120" t="s">
        <v>181</v>
      </c>
      <c r="F20" s="120" t="s">
        <v>35</v>
      </c>
      <c r="G20" s="123">
        <v>8</v>
      </c>
      <c r="H20" s="120" t="s">
        <v>108</v>
      </c>
      <c r="I20" s="120" t="s">
        <v>167</v>
      </c>
      <c r="J20" s="120" t="s">
        <v>185</v>
      </c>
      <c r="K20" s="27" t="s">
        <v>85</v>
      </c>
      <c r="L20" s="18" t="s">
        <v>5</v>
      </c>
      <c r="M20" s="120" t="s">
        <v>5</v>
      </c>
      <c r="N20" s="181"/>
      <c r="O20" s="120" t="s">
        <v>5</v>
      </c>
      <c r="P20" s="181" t="s">
        <v>5</v>
      </c>
      <c r="Q20" s="120" t="s">
        <v>5</v>
      </c>
      <c r="R20" s="120">
        <v>1</v>
      </c>
      <c r="S20" s="120" t="s">
        <v>103</v>
      </c>
      <c r="T20" s="120" t="s">
        <v>253</v>
      </c>
      <c r="U20" s="120" t="s">
        <v>330</v>
      </c>
      <c r="V20" s="27" t="s">
        <v>85</v>
      </c>
      <c r="W20" s="18" t="s">
        <v>5</v>
      </c>
      <c r="X20" s="120" t="s">
        <v>5</v>
      </c>
      <c r="Y20" s="120" t="s">
        <v>5</v>
      </c>
      <c r="Z20" s="181" t="s">
        <v>5</v>
      </c>
      <c r="AA20" s="120" t="s">
        <v>5</v>
      </c>
      <c r="AB20" s="27" t="s">
        <v>85</v>
      </c>
    </row>
    <row r="21" spans="2:28" x14ac:dyDescent="0.25">
      <c r="B21" s="123">
        <v>13</v>
      </c>
      <c r="C21" s="18">
        <v>1</v>
      </c>
      <c r="D21" s="123">
        <v>43</v>
      </c>
      <c r="E21" s="120" t="s">
        <v>37</v>
      </c>
      <c r="F21" s="120" t="s">
        <v>186</v>
      </c>
      <c r="G21" s="123">
        <v>1</v>
      </c>
      <c r="H21" s="120" t="s">
        <v>187</v>
      </c>
      <c r="I21" s="120" t="s">
        <v>189</v>
      </c>
      <c r="J21" s="120" t="s">
        <v>190</v>
      </c>
      <c r="K21" s="27" t="s">
        <v>85</v>
      </c>
      <c r="L21" s="18" t="s">
        <v>5</v>
      </c>
      <c r="M21" s="120" t="s">
        <v>5</v>
      </c>
      <c r="N21" s="181"/>
      <c r="O21" s="120" t="s">
        <v>5</v>
      </c>
      <c r="P21" s="181" t="s">
        <v>5</v>
      </c>
      <c r="Q21" s="120" t="s">
        <v>5</v>
      </c>
      <c r="R21" s="120">
        <v>80</v>
      </c>
      <c r="S21" s="120" t="s">
        <v>331</v>
      </c>
      <c r="T21" s="120" t="s">
        <v>248</v>
      </c>
      <c r="U21" s="120" t="s">
        <v>332</v>
      </c>
      <c r="V21" s="27" t="s">
        <v>85</v>
      </c>
      <c r="W21" s="18" t="s">
        <v>5</v>
      </c>
      <c r="X21" s="120" t="s">
        <v>5</v>
      </c>
      <c r="Y21" s="120" t="s">
        <v>5</v>
      </c>
      <c r="Z21" s="181" t="s">
        <v>5</v>
      </c>
      <c r="AA21" s="120" t="s">
        <v>5</v>
      </c>
      <c r="AB21" s="27" t="s">
        <v>85</v>
      </c>
    </row>
    <row r="22" spans="2:28" x14ac:dyDescent="0.25">
      <c r="B22" s="123">
        <v>14</v>
      </c>
      <c r="C22" s="18">
        <v>1</v>
      </c>
      <c r="D22" s="123">
        <v>44</v>
      </c>
      <c r="E22" s="120" t="s">
        <v>186</v>
      </c>
      <c r="F22" s="120" t="s">
        <v>37</v>
      </c>
      <c r="G22" s="123">
        <v>2</v>
      </c>
      <c r="H22" s="120" t="s">
        <v>188</v>
      </c>
      <c r="I22" s="120" t="s">
        <v>192</v>
      </c>
      <c r="J22" s="120" t="s">
        <v>191</v>
      </c>
      <c r="K22" s="27" t="s">
        <v>85</v>
      </c>
      <c r="L22" s="18" t="s">
        <v>5</v>
      </c>
      <c r="M22" s="120" t="s">
        <v>5</v>
      </c>
      <c r="N22" s="181"/>
      <c r="O22" s="120" t="s">
        <v>5</v>
      </c>
      <c r="P22" s="181" t="s">
        <v>5</v>
      </c>
      <c r="Q22" s="120" t="s">
        <v>5</v>
      </c>
      <c r="R22" s="120">
        <v>71</v>
      </c>
      <c r="S22" s="120" t="s">
        <v>333</v>
      </c>
      <c r="T22" s="120" t="s">
        <v>256</v>
      </c>
      <c r="U22" s="120" t="s">
        <v>334</v>
      </c>
      <c r="V22" s="27" t="s">
        <v>85</v>
      </c>
      <c r="W22" s="18" t="s">
        <v>5</v>
      </c>
      <c r="X22" s="120" t="s">
        <v>5</v>
      </c>
      <c r="Y22" s="120" t="s">
        <v>5</v>
      </c>
      <c r="Z22" s="181" t="s">
        <v>5</v>
      </c>
      <c r="AA22" s="120" t="s">
        <v>5</v>
      </c>
      <c r="AB22" s="27" t="s">
        <v>85</v>
      </c>
    </row>
    <row r="23" spans="2:28" x14ac:dyDescent="0.25">
      <c r="B23" s="123">
        <v>18</v>
      </c>
      <c r="C23" s="18">
        <v>1</v>
      </c>
      <c r="D23" s="123">
        <v>62</v>
      </c>
      <c r="E23" s="120" t="s">
        <v>36</v>
      </c>
      <c r="F23" s="120" t="s">
        <v>64</v>
      </c>
      <c r="G23" s="123">
        <v>2</v>
      </c>
      <c r="H23" s="120" t="s">
        <v>98</v>
      </c>
      <c r="I23" s="120" t="s">
        <v>189</v>
      </c>
      <c r="J23" s="120" t="s">
        <v>200</v>
      </c>
      <c r="K23" s="27" t="s">
        <v>85</v>
      </c>
      <c r="L23" s="18" t="s">
        <v>5</v>
      </c>
      <c r="M23" s="120" t="s">
        <v>5</v>
      </c>
      <c r="N23" s="181"/>
      <c r="O23" s="120" t="s">
        <v>5</v>
      </c>
      <c r="P23" s="181" t="s">
        <v>5</v>
      </c>
      <c r="Q23" s="120" t="s">
        <v>5</v>
      </c>
      <c r="R23" s="120">
        <v>27</v>
      </c>
      <c r="S23" s="120" t="s">
        <v>338</v>
      </c>
      <c r="T23" s="120" t="s">
        <v>248</v>
      </c>
      <c r="U23" s="120" t="s">
        <v>339</v>
      </c>
      <c r="V23" s="27" t="s">
        <v>85</v>
      </c>
      <c r="W23" s="18" t="s">
        <v>5</v>
      </c>
      <c r="X23" s="120" t="s">
        <v>5</v>
      </c>
      <c r="Y23" s="120" t="s">
        <v>5</v>
      </c>
      <c r="Z23" s="181" t="s">
        <v>5</v>
      </c>
      <c r="AA23" s="120" t="s">
        <v>5</v>
      </c>
      <c r="AB23" s="27" t="s">
        <v>85</v>
      </c>
    </row>
    <row r="24" spans="2:28" x14ac:dyDescent="0.25">
      <c r="B24" s="123">
        <v>19</v>
      </c>
      <c r="C24" s="18">
        <v>1</v>
      </c>
      <c r="D24" s="123">
        <v>66</v>
      </c>
      <c r="E24" s="120" t="s">
        <v>36</v>
      </c>
      <c r="F24" s="120" t="s">
        <v>64</v>
      </c>
      <c r="G24" s="123">
        <v>6</v>
      </c>
      <c r="H24" s="120" t="s">
        <v>199</v>
      </c>
      <c r="I24" s="120" t="s">
        <v>202</v>
      </c>
      <c r="J24" s="120" t="s">
        <v>201</v>
      </c>
      <c r="K24" s="27" t="s">
        <v>85</v>
      </c>
      <c r="L24" s="18" t="s">
        <v>5</v>
      </c>
      <c r="M24" s="120" t="s">
        <v>5</v>
      </c>
      <c r="N24" s="181"/>
      <c r="O24" s="120" t="s">
        <v>5</v>
      </c>
      <c r="P24" s="181" t="s">
        <v>5</v>
      </c>
      <c r="Q24" s="120" t="s">
        <v>5</v>
      </c>
      <c r="R24" s="120">
        <v>3</v>
      </c>
      <c r="S24" s="120" t="s">
        <v>115</v>
      </c>
      <c r="T24" s="120" t="s">
        <v>248</v>
      </c>
      <c r="U24" s="120" t="s">
        <v>341</v>
      </c>
      <c r="V24" s="27" t="s">
        <v>85</v>
      </c>
      <c r="W24" s="18" t="s">
        <v>5</v>
      </c>
      <c r="X24" s="120" t="s">
        <v>5</v>
      </c>
      <c r="Y24" s="120" t="s">
        <v>5</v>
      </c>
      <c r="Z24" s="181" t="s">
        <v>5</v>
      </c>
      <c r="AA24" s="120" t="s">
        <v>5</v>
      </c>
      <c r="AB24" s="27" t="s">
        <v>85</v>
      </c>
    </row>
    <row r="25" spans="2:28" x14ac:dyDescent="0.25">
      <c r="B25" s="123">
        <v>20</v>
      </c>
      <c r="C25" s="18">
        <v>1</v>
      </c>
      <c r="D25" s="123">
        <v>69</v>
      </c>
      <c r="E25" s="120" t="s">
        <v>53</v>
      </c>
      <c r="F25" s="120" t="s">
        <v>206</v>
      </c>
      <c r="G25" s="123">
        <v>3</v>
      </c>
      <c r="H25" s="120" t="s">
        <v>203</v>
      </c>
      <c r="I25" s="120" t="s">
        <v>205</v>
      </c>
      <c r="J25" s="120" t="s">
        <v>204</v>
      </c>
      <c r="K25" s="27" t="s">
        <v>85</v>
      </c>
      <c r="L25" s="18" t="s">
        <v>5</v>
      </c>
      <c r="M25" s="120" t="s">
        <v>5</v>
      </c>
      <c r="N25" s="181"/>
      <c r="O25" s="120" t="s">
        <v>5</v>
      </c>
      <c r="P25" s="181" t="s">
        <v>5</v>
      </c>
      <c r="Q25" s="120" t="s">
        <v>5</v>
      </c>
      <c r="R25" s="120">
        <v>126</v>
      </c>
      <c r="S25" s="120" t="s">
        <v>342</v>
      </c>
      <c r="T25" s="120" t="s">
        <v>257</v>
      </c>
      <c r="U25" s="120" t="s">
        <v>343</v>
      </c>
      <c r="V25" s="27" t="s">
        <v>85</v>
      </c>
      <c r="W25" s="18" t="s">
        <v>5</v>
      </c>
      <c r="X25" s="163" t="s">
        <v>5</v>
      </c>
      <c r="Y25" s="120" t="s">
        <v>5</v>
      </c>
      <c r="Z25" s="181" t="s">
        <v>5</v>
      </c>
      <c r="AA25" s="120" t="s">
        <v>5</v>
      </c>
      <c r="AB25" s="27" t="s">
        <v>85</v>
      </c>
    </row>
    <row r="26" spans="2:28" x14ac:dyDescent="0.25">
      <c r="B26" s="123">
        <v>22</v>
      </c>
      <c r="C26" s="18">
        <v>1</v>
      </c>
      <c r="D26" s="123">
        <v>73</v>
      </c>
      <c r="E26" s="120" t="s">
        <v>53</v>
      </c>
      <c r="F26" s="120" t="s">
        <v>206</v>
      </c>
      <c r="G26" s="123">
        <v>7</v>
      </c>
      <c r="H26" s="120" t="s">
        <v>209</v>
      </c>
      <c r="I26" s="120" t="s">
        <v>213</v>
      </c>
      <c r="J26" s="120" t="s">
        <v>212</v>
      </c>
      <c r="K26" s="27" t="s">
        <v>85</v>
      </c>
      <c r="L26" s="18" t="s">
        <v>5</v>
      </c>
      <c r="M26" s="120" t="s">
        <v>5</v>
      </c>
      <c r="N26" s="181"/>
      <c r="O26" s="120" t="s">
        <v>5</v>
      </c>
      <c r="P26" s="181" t="s">
        <v>5</v>
      </c>
      <c r="Q26" s="120" t="s">
        <v>5</v>
      </c>
      <c r="R26" s="120">
        <v>42</v>
      </c>
      <c r="S26" s="120" t="s">
        <v>199</v>
      </c>
      <c r="T26" s="120" t="s">
        <v>251</v>
      </c>
      <c r="U26" s="120" t="s">
        <v>345</v>
      </c>
      <c r="V26" s="27" t="s">
        <v>85</v>
      </c>
      <c r="W26" s="18" t="s">
        <v>5</v>
      </c>
      <c r="X26" s="120" t="s">
        <v>5</v>
      </c>
      <c r="Y26" s="120" t="s">
        <v>5</v>
      </c>
      <c r="Z26" s="181" t="s">
        <v>5</v>
      </c>
      <c r="AA26" s="120" t="s">
        <v>5</v>
      </c>
      <c r="AB26" s="27" t="s">
        <v>85</v>
      </c>
    </row>
    <row r="27" spans="2:28" x14ac:dyDescent="0.25">
      <c r="B27" s="123">
        <v>23</v>
      </c>
      <c r="C27" s="18">
        <v>1</v>
      </c>
      <c r="D27" s="123">
        <v>76</v>
      </c>
      <c r="E27" s="120" t="s">
        <v>44</v>
      </c>
      <c r="F27" s="120" t="s">
        <v>13</v>
      </c>
      <c r="G27" s="123">
        <v>2</v>
      </c>
      <c r="H27" s="120" t="s">
        <v>114</v>
      </c>
      <c r="I27" s="120" t="s">
        <v>208</v>
      </c>
      <c r="J27" s="120" t="s">
        <v>207</v>
      </c>
      <c r="K27" s="27" t="s">
        <v>85</v>
      </c>
      <c r="L27" s="18" t="s">
        <v>5</v>
      </c>
      <c r="M27" s="120" t="s">
        <v>5</v>
      </c>
      <c r="N27" s="181"/>
      <c r="O27" s="120" t="s">
        <v>5</v>
      </c>
      <c r="P27" s="181" t="s">
        <v>5</v>
      </c>
      <c r="Q27" s="120" t="s">
        <v>5</v>
      </c>
      <c r="R27" s="120">
        <v>1</v>
      </c>
      <c r="S27" s="120" t="s">
        <v>100</v>
      </c>
      <c r="T27" s="120" t="s">
        <v>247</v>
      </c>
      <c r="U27" s="120" t="s">
        <v>346</v>
      </c>
      <c r="V27" s="27" t="s">
        <v>85</v>
      </c>
      <c r="W27" s="18" t="s">
        <v>5</v>
      </c>
      <c r="X27" s="120" t="s">
        <v>5</v>
      </c>
      <c r="Y27" s="120" t="s">
        <v>5</v>
      </c>
      <c r="Z27" s="181" t="s">
        <v>5</v>
      </c>
      <c r="AA27" s="120" t="s">
        <v>5</v>
      </c>
      <c r="AB27" s="27" t="s">
        <v>85</v>
      </c>
    </row>
    <row r="28" spans="2:28" x14ac:dyDescent="0.25">
      <c r="B28" s="123">
        <v>24</v>
      </c>
      <c r="C28" s="18">
        <v>1</v>
      </c>
      <c r="D28" s="123">
        <v>81</v>
      </c>
      <c r="E28" s="120" t="s">
        <v>70</v>
      </c>
      <c r="F28" s="120" t="s">
        <v>33</v>
      </c>
      <c r="G28" s="123">
        <v>1</v>
      </c>
      <c r="H28" s="120" t="s">
        <v>101</v>
      </c>
      <c r="I28" s="120" t="s">
        <v>167</v>
      </c>
      <c r="J28" s="120" t="s">
        <v>217</v>
      </c>
      <c r="K28" s="27" t="s">
        <v>85</v>
      </c>
      <c r="L28" s="18" t="s">
        <v>5</v>
      </c>
      <c r="M28" s="120" t="s">
        <v>5</v>
      </c>
      <c r="N28" s="181"/>
      <c r="O28" s="120" t="s">
        <v>5</v>
      </c>
      <c r="P28" s="181" t="s">
        <v>5</v>
      </c>
      <c r="Q28" s="120" t="s">
        <v>5</v>
      </c>
      <c r="R28" s="120">
        <v>3</v>
      </c>
      <c r="S28" s="120" t="s">
        <v>114</v>
      </c>
      <c r="T28" s="120" t="s">
        <v>253</v>
      </c>
      <c r="U28" s="120" t="s">
        <v>347</v>
      </c>
      <c r="V28" s="27" t="s">
        <v>85</v>
      </c>
      <c r="W28" s="18" t="s">
        <v>5</v>
      </c>
      <c r="X28" s="120" t="s">
        <v>5</v>
      </c>
      <c r="Y28" s="120" t="s">
        <v>5</v>
      </c>
      <c r="Z28" s="181" t="s">
        <v>5</v>
      </c>
      <c r="AA28" s="120" t="s">
        <v>5</v>
      </c>
      <c r="AB28" s="27" t="s">
        <v>85</v>
      </c>
    </row>
    <row r="29" spans="2:28" x14ac:dyDescent="0.25">
      <c r="B29" s="123">
        <v>25</v>
      </c>
      <c r="C29" s="18">
        <v>1</v>
      </c>
      <c r="D29" s="123">
        <v>90</v>
      </c>
      <c r="E29" s="120" t="s">
        <v>43</v>
      </c>
      <c r="F29" s="120" t="s">
        <v>218</v>
      </c>
      <c r="G29" s="123">
        <v>4</v>
      </c>
      <c r="H29" s="120" t="s">
        <v>219</v>
      </c>
      <c r="I29" s="120" t="s">
        <v>167</v>
      </c>
      <c r="J29" s="120" t="s">
        <v>220</v>
      </c>
      <c r="K29" s="27" t="s">
        <v>85</v>
      </c>
      <c r="L29" s="18" t="s">
        <v>5</v>
      </c>
      <c r="M29" s="120" t="s">
        <v>5</v>
      </c>
      <c r="N29" s="181"/>
      <c r="O29" s="120" t="s">
        <v>5</v>
      </c>
      <c r="P29" s="181" t="s">
        <v>5</v>
      </c>
      <c r="Q29" s="120" t="s">
        <v>5</v>
      </c>
      <c r="R29" s="120">
        <v>3</v>
      </c>
      <c r="S29" s="120" t="s">
        <v>349</v>
      </c>
      <c r="T29" s="120" t="s">
        <v>253</v>
      </c>
      <c r="U29" s="120" t="s">
        <v>348</v>
      </c>
      <c r="V29" s="27" t="s">
        <v>85</v>
      </c>
      <c r="W29" s="18" t="s">
        <v>5</v>
      </c>
      <c r="X29" s="120" t="s">
        <v>5</v>
      </c>
      <c r="Y29" s="120" t="s">
        <v>5</v>
      </c>
      <c r="Z29" s="181" t="s">
        <v>5</v>
      </c>
      <c r="AA29" s="120" t="s">
        <v>5</v>
      </c>
      <c r="AB29" s="27" t="s">
        <v>85</v>
      </c>
    </row>
    <row r="30" spans="2:28" x14ac:dyDescent="0.25">
      <c r="B30" s="123">
        <v>26</v>
      </c>
      <c r="C30" s="18">
        <v>1</v>
      </c>
      <c r="D30" s="123">
        <v>91</v>
      </c>
      <c r="E30" s="120" t="s">
        <v>218</v>
      </c>
      <c r="F30" s="120" t="s">
        <v>43</v>
      </c>
      <c r="G30" s="123">
        <v>5</v>
      </c>
      <c r="H30" s="120" t="s">
        <v>105</v>
      </c>
      <c r="I30" s="120" t="s">
        <v>183</v>
      </c>
      <c r="J30" s="120" t="s">
        <v>221</v>
      </c>
      <c r="K30" s="27" t="s">
        <v>85</v>
      </c>
      <c r="L30" s="18" t="s">
        <v>5</v>
      </c>
      <c r="M30" s="120" t="s">
        <v>5</v>
      </c>
      <c r="N30" s="181"/>
      <c r="O30" s="120" t="s">
        <v>5</v>
      </c>
      <c r="P30" s="181" t="s">
        <v>5</v>
      </c>
      <c r="Q30" s="120" t="s">
        <v>5</v>
      </c>
      <c r="R30" s="120">
        <v>3</v>
      </c>
      <c r="S30" s="120" t="s">
        <v>350</v>
      </c>
      <c r="T30" s="120" t="s">
        <v>254</v>
      </c>
      <c r="U30" s="120" t="s">
        <v>351</v>
      </c>
      <c r="V30" s="27" t="s">
        <v>85</v>
      </c>
      <c r="W30" s="18" t="s">
        <v>5</v>
      </c>
      <c r="X30" s="120" t="s">
        <v>5</v>
      </c>
      <c r="Y30" s="120" t="s">
        <v>5</v>
      </c>
      <c r="Z30" s="181" t="s">
        <v>5</v>
      </c>
      <c r="AA30" s="120" t="s">
        <v>5</v>
      </c>
      <c r="AB30" s="27" t="s">
        <v>85</v>
      </c>
    </row>
    <row r="31" spans="2:28" x14ac:dyDescent="0.25">
      <c r="B31" s="123">
        <v>28</v>
      </c>
      <c r="C31" s="18">
        <v>1</v>
      </c>
      <c r="D31" s="123">
        <v>93</v>
      </c>
      <c r="E31" s="163" t="s">
        <v>218</v>
      </c>
      <c r="F31" s="163" t="s">
        <v>43</v>
      </c>
      <c r="G31" s="123">
        <v>7</v>
      </c>
      <c r="H31" s="163" t="s">
        <v>171</v>
      </c>
      <c r="I31" s="163" t="s">
        <v>167</v>
      </c>
      <c r="J31" s="163" t="s">
        <v>228</v>
      </c>
      <c r="K31" s="27" t="s">
        <v>85</v>
      </c>
      <c r="L31" s="18" t="s">
        <v>5</v>
      </c>
      <c r="M31" s="163" t="s">
        <v>5</v>
      </c>
      <c r="N31" s="181"/>
      <c r="O31" s="163" t="s">
        <v>5</v>
      </c>
      <c r="P31" s="181" t="s">
        <v>5</v>
      </c>
      <c r="Q31" s="163" t="s">
        <v>5</v>
      </c>
      <c r="R31" s="163">
        <v>11</v>
      </c>
      <c r="S31" s="163" t="s">
        <v>5</v>
      </c>
      <c r="T31" s="163" t="s">
        <v>5</v>
      </c>
      <c r="U31" s="163" t="s">
        <v>5</v>
      </c>
      <c r="V31" s="163" t="s">
        <v>5</v>
      </c>
      <c r="W31" s="18" t="s">
        <v>5</v>
      </c>
      <c r="X31" s="163" t="s">
        <v>5</v>
      </c>
      <c r="Y31" s="120" t="s">
        <v>5</v>
      </c>
      <c r="Z31" s="181" t="s">
        <v>5</v>
      </c>
      <c r="AA31" s="120" t="s">
        <v>5</v>
      </c>
      <c r="AB31" s="27" t="s">
        <v>85</v>
      </c>
    </row>
    <row r="32" spans="2:28" x14ac:dyDescent="0.25">
      <c r="B32" s="123">
        <v>29</v>
      </c>
      <c r="C32" s="18">
        <v>1</v>
      </c>
      <c r="D32" s="123">
        <v>94</v>
      </c>
      <c r="E32" s="120" t="s">
        <v>43</v>
      </c>
      <c r="F32" s="120" t="s">
        <v>218</v>
      </c>
      <c r="G32" s="123">
        <v>8</v>
      </c>
      <c r="H32" s="120" t="s">
        <v>229</v>
      </c>
      <c r="I32" s="120" t="s">
        <v>213</v>
      </c>
      <c r="J32" s="120" t="s">
        <v>230</v>
      </c>
      <c r="K32" s="27" t="s">
        <v>85</v>
      </c>
      <c r="L32" s="18" t="s">
        <v>5</v>
      </c>
      <c r="M32" s="120" t="s">
        <v>5</v>
      </c>
      <c r="N32" s="181"/>
      <c r="O32" s="120" t="s">
        <v>5</v>
      </c>
      <c r="P32" s="181" t="s">
        <v>5</v>
      </c>
      <c r="Q32" s="120" t="s">
        <v>5</v>
      </c>
      <c r="R32" s="120">
        <v>16</v>
      </c>
      <c r="S32" s="120" t="s">
        <v>109</v>
      </c>
      <c r="T32" s="120" t="s">
        <v>231</v>
      </c>
      <c r="U32" s="120" t="s">
        <v>354</v>
      </c>
      <c r="V32" s="27" t="s">
        <v>85</v>
      </c>
      <c r="W32" s="18" t="s">
        <v>5</v>
      </c>
      <c r="X32" s="120" t="s">
        <v>5</v>
      </c>
      <c r="Y32" s="120" t="s">
        <v>5</v>
      </c>
      <c r="Z32" s="181" t="s">
        <v>5</v>
      </c>
      <c r="AA32" s="120" t="s">
        <v>5</v>
      </c>
      <c r="AB32" s="27" t="s">
        <v>85</v>
      </c>
    </row>
    <row r="33" spans="2:28" x14ac:dyDescent="0.25">
      <c r="B33" s="123">
        <v>30</v>
      </c>
      <c r="C33" s="18">
        <v>1</v>
      </c>
      <c r="D33" s="123">
        <v>97</v>
      </c>
      <c r="E33" s="120" t="s">
        <v>15</v>
      </c>
      <c r="F33" s="120" t="s">
        <v>50</v>
      </c>
      <c r="G33" s="123">
        <v>1</v>
      </c>
      <c r="H33" s="120" t="s">
        <v>233</v>
      </c>
      <c r="I33" s="120" t="s">
        <v>234</v>
      </c>
      <c r="J33" s="120" t="s">
        <v>235</v>
      </c>
      <c r="K33" s="27" t="s">
        <v>85</v>
      </c>
      <c r="L33" s="18" t="s">
        <v>5</v>
      </c>
      <c r="M33" s="120" t="s">
        <v>5</v>
      </c>
      <c r="N33" s="181"/>
      <c r="O33" s="120" t="s">
        <v>5</v>
      </c>
      <c r="P33" s="181" t="s">
        <v>5</v>
      </c>
      <c r="Q33" s="120" t="s">
        <v>5</v>
      </c>
      <c r="R33" s="120">
        <v>20</v>
      </c>
      <c r="S33" s="120" t="s">
        <v>355</v>
      </c>
      <c r="T33" s="120" t="s">
        <v>236</v>
      </c>
      <c r="U33" s="120" t="s">
        <v>356</v>
      </c>
      <c r="V33" s="27" t="s">
        <v>85</v>
      </c>
      <c r="W33" s="18" t="s">
        <v>5</v>
      </c>
      <c r="X33" s="120" t="s">
        <v>5</v>
      </c>
      <c r="Y33" s="120" t="s">
        <v>5</v>
      </c>
      <c r="Z33" s="181" t="s">
        <v>5</v>
      </c>
      <c r="AA33" s="120" t="s">
        <v>5</v>
      </c>
      <c r="AB33" s="27" t="s">
        <v>85</v>
      </c>
    </row>
    <row r="34" spans="2:28" x14ac:dyDescent="0.25">
      <c r="B34" s="123">
        <v>31</v>
      </c>
      <c r="C34" s="18">
        <v>1</v>
      </c>
      <c r="D34" s="123">
        <v>101</v>
      </c>
      <c r="E34" s="120" t="s">
        <v>15</v>
      </c>
      <c r="F34" s="120" t="s">
        <v>50</v>
      </c>
      <c r="G34" s="123">
        <v>5</v>
      </c>
      <c r="H34" s="120" t="s">
        <v>238</v>
      </c>
      <c r="I34" s="120" t="s">
        <v>239</v>
      </c>
      <c r="J34" s="120" t="s">
        <v>240</v>
      </c>
      <c r="K34" s="27" t="s">
        <v>85</v>
      </c>
      <c r="L34" s="18" t="s">
        <v>5</v>
      </c>
      <c r="M34" s="120" t="s">
        <v>5</v>
      </c>
      <c r="N34" s="181"/>
      <c r="O34" s="120" t="s">
        <v>5</v>
      </c>
      <c r="P34" s="181" t="s">
        <v>5</v>
      </c>
      <c r="Q34" s="120" t="s">
        <v>5</v>
      </c>
      <c r="R34" s="120">
        <v>11</v>
      </c>
      <c r="S34" s="120" t="s">
        <v>5</v>
      </c>
      <c r="T34" s="120" t="s">
        <v>5</v>
      </c>
      <c r="U34" s="120" t="s">
        <v>5</v>
      </c>
      <c r="V34" s="163" t="s">
        <v>5</v>
      </c>
      <c r="W34" s="18" t="s">
        <v>5</v>
      </c>
      <c r="X34" s="120" t="s">
        <v>5</v>
      </c>
      <c r="Y34" s="120" t="s">
        <v>5</v>
      </c>
      <c r="Z34" s="181" t="s">
        <v>5</v>
      </c>
      <c r="AA34" s="120" t="s">
        <v>5</v>
      </c>
      <c r="AB34" s="27" t="s">
        <v>85</v>
      </c>
    </row>
    <row r="35" spans="2:28" x14ac:dyDescent="0.25">
      <c r="B35" s="123">
        <v>37</v>
      </c>
      <c r="C35" s="18">
        <v>2</v>
      </c>
      <c r="D35" s="123">
        <v>5</v>
      </c>
      <c r="E35" s="120" t="s">
        <v>34</v>
      </c>
      <c r="F35" s="120" t="s">
        <v>42</v>
      </c>
      <c r="G35" s="123">
        <v>5</v>
      </c>
      <c r="H35" s="120" t="s">
        <v>102</v>
      </c>
      <c r="I35" s="120" t="s">
        <v>167</v>
      </c>
      <c r="J35" s="120" t="s">
        <v>270</v>
      </c>
      <c r="K35" s="27" t="s">
        <v>85</v>
      </c>
      <c r="L35" s="18" t="s">
        <v>5</v>
      </c>
      <c r="M35" s="120" t="s">
        <v>5</v>
      </c>
      <c r="N35" s="181"/>
      <c r="O35" s="120" t="s">
        <v>5</v>
      </c>
      <c r="P35" s="181" t="s">
        <v>5</v>
      </c>
      <c r="Q35" s="120" t="s">
        <v>5</v>
      </c>
      <c r="R35" s="120">
        <v>25</v>
      </c>
      <c r="S35" s="120" t="s">
        <v>362</v>
      </c>
      <c r="T35" s="120" t="s">
        <v>253</v>
      </c>
      <c r="U35" s="120" t="s">
        <v>363</v>
      </c>
      <c r="V35" s="27" t="s">
        <v>85</v>
      </c>
      <c r="W35" s="18" t="s">
        <v>5</v>
      </c>
      <c r="X35" s="120" t="s">
        <v>5</v>
      </c>
      <c r="Y35" s="120" t="s">
        <v>5</v>
      </c>
      <c r="Z35" s="181" t="s">
        <v>5</v>
      </c>
      <c r="AA35" s="120" t="s">
        <v>5</v>
      </c>
      <c r="AB35" s="27" t="s">
        <v>85</v>
      </c>
    </row>
    <row r="36" spans="2:28" x14ac:dyDescent="0.25">
      <c r="B36" s="123">
        <v>38</v>
      </c>
      <c r="C36" s="18">
        <v>2</v>
      </c>
      <c r="D36" s="123">
        <v>6</v>
      </c>
      <c r="E36" s="120" t="s">
        <v>10</v>
      </c>
      <c r="F36" s="120" t="s">
        <v>39</v>
      </c>
      <c r="G36" s="123">
        <v>1</v>
      </c>
      <c r="H36" s="120" t="s">
        <v>106</v>
      </c>
      <c r="I36" s="120" t="s">
        <v>167</v>
      </c>
      <c r="J36" s="120" t="s">
        <v>271</v>
      </c>
      <c r="K36" s="27" t="s">
        <v>85</v>
      </c>
      <c r="L36" s="18" t="s">
        <v>5</v>
      </c>
      <c r="M36" s="120" t="s">
        <v>5</v>
      </c>
      <c r="N36" s="181"/>
      <c r="O36" s="120" t="s">
        <v>5</v>
      </c>
      <c r="P36" s="181" t="s">
        <v>5</v>
      </c>
      <c r="Q36" s="120" t="s">
        <v>5</v>
      </c>
      <c r="R36" s="120">
        <v>5</v>
      </c>
      <c r="S36" s="120" t="s">
        <v>175</v>
      </c>
      <c r="T36" s="120" t="s">
        <v>253</v>
      </c>
      <c r="U36" s="120" t="s">
        <v>364</v>
      </c>
      <c r="V36" s="27" t="s">
        <v>85</v>
      </c>
      <c r="W36" s="18" t="s">
        <v>5</v>
      </c>
      <c r="X36" s="120" t="s">
        <v>5</v>
      </c>
      <c r="Y36" s="120" t="s">
        <v>5</v>
      </c>
      <c r="Z36" s="181" t="s">
        <v>5</v>
      </c>
      <c r="AA36" s="120" t="s">
        <v>5</v>
      </c>
      <c r="AB36" s="27" t="s">
        <v>85</v>
      </c>
    </row>
    <row r="37" spans="2:28" x14ac:dyDescent="0.25">
      <c r="B37" s="123">
        <v>39</v>
      </c>
      <c r="C37" s="18">
        <v>2</v>
      </c>
      <c r="D37" s="123">
        <v>7</v>
      </c>
      <c r="E37" s="120" t="s">
        <v>39</v>
      </c>
      <c r="F37" s="120" t="s">
        <v>10</v>
      </c>
      <c r="G37" s="123">
        <v>2</v>
      </c>
      <c r="H37" s="120" t="s">
        <v>274</v>
      </c>
      <c r="I37" s="120" t="s">
        <v>169</v>
      </c>
      <c r="J37" s="120" t="s">
        <v>275</v>
      </c>
      <c r="K37" s="27" t="s">
        <v>85</v>
      </c>
      <c r="L37" s="18" t="s">
        <v>5</v>
      </c>
      <c r="M37" s="120" t="s">
        <v>5</v>
      </c>
      <c r="N37" s="181"/>
      <c r="O37" s="120" t="s">
        <v>5</v>
      </c>
      <c r="P37" s="181" t="s">
        <v>5</v>
      </c>
      <c r="Q37" s="120" t="s">
        <v>5</v>
      </c>
      <c r="R37" s="120">
        <v>67</v>
      </c>
      <c r="S37" s="120" t="s">
        <v>5</v>
      </c>
      <c r="T37" s="120" t="s">
        <v>5</v>
      </c>
      <c r="U37" s="120" t="s">
        <v>5</v>
      </c>
      <c r="V37" s="120" t="s">
        <v>5</v>
      </c>
      <c r="W37" s="18" t="s">
        <v>5</v>
      </c>
      <c r="X37" s="120" t="s">
        <v>5</v>
      </c>
      <c r="Y37" s="120" t="s">
        <v>5</v>
      </c>
      <c r="Z37" s="181" t="s">
        <v>5</v>
      </c>
      <c r="AA37" s="120" t="s">
        <v>5</v>
      </c>
      <c r="AB37" s="27" t="s">
        <v>85</v>
      </c>
    </row>
    <row r="38" spans="2:28" x14ac:dyDescent="0.25">
      <c r="B38" s="123">
        <v>40</v>
      </c>
      <c r="C38" s="18">
        <v>2</v>
      </c>
      <c r="D38" s="123">
        <v>11</v>
      </c>
      <c r="E38" s="120" t="s">
        <v>39</v>
      </c>
      <c r="F38" s="120" t="s">
        <v>10</v>
      </c>
      <c r="G38" s="123">
        <v>6</v>
      </c>
      <c r="H38" s="120" t="s">
        <v>95</v>
      </c>
      <c r="I38" s="120" t="s">
        <v>169</v>
      </c>
      <c r="J38" s="120" t="s">
        <v>276</v>
      </c>
      <c r="K38" s="27" t="s">
        <v>85</v>
      </c>
      <c r="L38" s="18" t="s">
        <v>5</v>
      </c>
      <c r="M38" s="120" t="s">
        <v>5</v>
      </c>
      <c r="N38" s="181"/>
      <c r="O38" s="120" t="s">
        <v>5</v>
      </c>
      <c r="P38" s="181" t="s">
        <v>5</v>
      </c>
      <c r="Q38" s="120" t="s">
        <v>5</v>
      </c>
      <c r="R38" s="120">
        <v>11</v>
      </c>
      <c r="S38" s="120" t="s">
        <v>5</v>
      </c>
      <c r="T38" s="120" t="s">
        <v>5</v>
      </c>
      <c r="U38" s="120" t="s">
        <v>5</v>
      </c>
      <c r="V38" s="120" t="s">
        <v>5</v>
      </c>
      <c r="W38" s="18" t="s">
        <v>5</v>
      </c>
      <c r="X38" s="120" t="s">
        <v>5</v>
      </c>
      <c r="Y38" s="120" t="s">
        <v>5</v>
      </c>
      <c r="Z38" s="181" t="s">
        <v>5</v>
      </c>
      <c r="AA38" s="120" t="s">
        <v>5</v>
      </c>
      <c r="AB38" s="27" t="s">
        <v>85</v>
      </c>
    </row>
    <row r="39" spans="2:28" x14ac:dyDescent="0.25">
      <c r="B39" s="123">
        <v>41</v>
      </c>
      <c r="C39" s="18">
        <v>2</v>
      </c>
      <c r="D39" s="123">
        <v>16</v>
      </c>
      <c r="E39" s="120" t="s">
        <v>35</v>
      </c>
      <c r="F39" s="120" t="s">
        <v>32</v>
      </c>
      <c r="G39" s="123">
        <v>4</v>
      </c>
      <c r="H39" s="120" t="s">
        <v>90</v>
      </c>
      <c r="I39" s="120" t="s">
        <v>167</v>
      </c>
      <c r="J39" s="120" t="s">
        <v>451</v>
      </c>
      <c r="K39" s="27" t="s">
        <v>85</v>
      </c>
      <c r="L39" s="18" t="s">
        <v>5</v>
      </c>
      <c r="M39" s="120" t="s">
        <v>5</v>
      </c>
      <c r="N39" s="181"/>
      <c r="O39" s="120" t="s">
        <v>5</v>
      </c>
      <c r="P39" s="181" t="s">
        <v>5</v>
      </c>
      <c r="Q39" s="120" t="s">
        <v>5</v>
      </c>
      <c r="R39" s="120">
        <v>8</v>
      </c>
      <c r="S39" s="120" t="s">
        <v>91</v>
      </c>
      <c r="T39" s="120" t="s">
        <v>245</v>
      </c>
      <c r="U39" s="120" t="s">
        <v>365</v>
      </c>
      <c r="V39" s="27" t="s">
        <v>85</v>
      </c>
      <c r="W39" s="18" t="s">
        <v>5</v>
      </c>
      <c r="X39" s="120" t="s">
        <v>5</v>
      </c>
      <c r="Y39" s="120" t="s">
        <v>5</v>
      </c>
      <c r="Z39" s="181" t="s">
        <v>5</v>
      </c>
      <c r="AA39" s="120" t="s">
        <v>5</v>
      </c>
      <c r="AB39" s="27" t="s">
        <v>85</v>
      </c>
    </row>
    <row r="40" spans="2:28" x14ac:dyDescent="0.25">
      <c r="B40" s="123">
        <v>42</v>
      </c>
      <c r="C40" s="18">
        <v>2</v>
      </c>
      <c r="D40" s="123">
        <v>20</v>
      </c>
      <c r="E40" s="120" t="s">
        <v>49</v>
      </c>
      <c r="F40" s="120" t="s">
        <v>186</v>
      </c>
      <c r="G40" s="123">
        <v>1</v>
      </c>
      <c r="H40" s="120" t="s">
        <v>238</v>
      </c>
      <c r="I40" s="120" t="s">
        <v>287</v>
      </c>
      <c r="J40" s="120" t="s">
        <v>288</v>
      </c>
      <c r="K40" s="27" t="s">
        <v>85</v>
      </c>
      <c r="L40" s="18" t="s">
        <v>5</v>
      </c>
      <c r="M40" s="120" t="s">
        <v>5</v>
      </c>
      <c r="N40" s="181"/>
      <c r="O40" s="120" t="s">
        <v>5</v>
      </c>
      <c r="P40" s="181" t="s">
        <v>5</v>
      </c>
      <c r="Q40" s="120" t="s">
        <v>5</v>
      </c>
      <c r="R40" s="120">
        <v>11</v>
      </c>
      <c r="S40" s="120" t="s">
        <v>366</v>
      </c>
      <c r="T40" s="120" t="s">
        <v>409</v>
      </c>
      <c r="U40" s="120" t="s">
        <v>367</v>
      </c>
      <c r="V40" s="27" t="s">
        <v>85</v>
      </c>
      <c r="W40" s="18" t="s">
        <v>5</v>
      </c>
      <c r="X40" s="120" t="s">
        <v>5</v>
      </c>
      <c r="Y40" s="120" t="s">
        <v>5</v>
      </c>
      <c r="Z40" s="181" t="s">
        <v>5</v>
      </c>
      <c r="AA40" s="120" t="s">
        <v>5</v>
      </c>
      <c r="AB40" s="27" t="s">
        <v>85</v>
      </c>
    </row>
    <row r="41" spans="2:28" x14ac:dyDescent="0.25">
      <c r="B41" s="123">
        <v>43</v>
      </c>
      <c r="C41" s="18">
        <v>2</v>
      </c>
      <c r="D41" s="123">
        <v>23</v>
      </c>
      <c r="E41" s="120" t="s">
        <v>186</v>
      </c>
      <c r="F41" s="120" t="s">
        <v>49</v>
      </c>
      <c r="G41" s="123">
        <v>4</v>
      </c>
      <c r="H41" s="120" t="s">
        <v>261</v>
      </c>
      <c r="I41" s="120" t="s">
        <v>189</v>
      </c>
      <c r="J41" s="120" t="s">
        <v>289</v>
      </c>
      <c r="K41" s="27" t="s">
        <v>85</v>
      </c>
      <c r="L41" s="18" t="s">
        <v>5</v>
      </c>
      <c r="M41" s="120" t="s">
        <v>5</v>
      </c>
      <c r="N41" s="181"/>
      <c r="O41" s="120" t="s">
        <v>5</v>
      </c>
      <c r="P41" s="181" t="s">
        <v>5</v>
      </c>
      <c r="Q41" s="120" t="s">
        <v>5</v>
      </c>
      <c r="R41" s="120">
        <v>120</v>
      </c>
      <c r="S41" s="120" t="s">
        <v>368</v>
      </c>
      <c r="T41" s="120" t="s">
        <v>248</v>
      </c>
      <c r="U41" s="120" t="s">
        <v>369</v>
      </c>
      <c r="V41" s="27" t="s">
        <v>85</v>
      </c>
      <c r="W41" s="18" t="s">
        <v>5</v>
      </c>
      <c r="X41" s="120" t="s">
        <v>5</v>
      </c>
      <c r="Y41" s="120" t="s">
        <v>5</v>
      </c>
      <c r="Z41" s="181" t="s">
        <v>5</v>
      </c>
      <c r="AA41" s="120" t="s">
        <v>5</v>
      </c>
      <c r="AB41" s="27" t="s">
        <v>85</v>
      </c>
    </row>
    <row r="42" spans="2:28" x14ac:dyDescent="0.25">
      <c r="B42" s="123">
        <v>44</v>
      </c>
      <c r="C42" s="18">
        <v>2</v>
      </c>
      <c r="D42" s="123">
        <v>25</v>
      </c>
      <c r="E42" s="120" t="s">
        <v>186</v>
      </c>
      <c r="F42" s="120" t="s">
        <v>49</v>
      </c>
      <c r="G42" s="123">
        <v>6</v>
      </c>
      <c r="H42" s="120" t="s">
        <v>290</v>
      </c>
      <c r="I42" s="120" t="s">
        <v>167</v>
      </c>
      <c r="J42" s="120" t="s">
        <v>291</v>
      </c>
      <c r="K42" s="27" t="s">
        <v>85</v>
      </c>
      <c r="L42" s="18" t="s">
        <v>5</v>
      </c>
      <c r="M42" s="120" t="s">
        <v>5</v>
      </c>
      <c r="N42" s="181"/>
      <c r="O42" s="120" t="s">
        <v>5</v>
      </c>
      <c r="P42" s="181" t="s">
        <v>5</v>
      </c>
      <c r="Q42" s="120" t="s">
        <v>5</v>
      </c>
      <c r="R42" s="120">
        <v>15</v>
      </c>
      <c r="S42" s="120" t="s">
        <v>222</v>
      </c>
      <c r="T42" s="120" t="s">
        <v>253</v>
      </c>
      <c r="U42" s="120" t="s">
        <v>370</v>
      </c>
      <c r="V42" s="27" t="s">
        <v>85</v>
      </c>
      <c r="W42" s="18" t="s">
        <v>5</v>
      </c>
      <c r="X42" s="120" t="s">
        <v>5</v>
      </c>
      <c r="Y42" s="120" t="s">
        <v>5</v>
      </c>
      <c r="Z42" s="181" t="s">
        <v>5</v>
      </c>
      <c r="AA42" s="120" t="s">
        <v>5</v>
      </c>
      <c r="AB42" s="27" t="s">
        <v>85</v>
      </c>
    </row>
    <row r="43" spans="2:28" x14ac:dyDescent="0.25">
      <c r="B43" s="123">
        <v>45</v>
      </c>
      <c r="C43" s="18">
        <v>2</v>
      </c>
      <c r="D43" s="123">
        <v>28</v>
      </c>
      <c r="E43" s="120" t="s">
        <v>49</v>
      </c>
      <c r="F43" s="120" t="s">
        <v>186</v>
      </c>
      <c r="G43" s="123">
        <v>9</v>
      </c>
      <c r="H43" s="120" t="s">
        <v>303</v>
      </c>
      <c r="I43" s="120" t="s">
        <v>167</v>
      </c>
      <c r="J43" s="120" t="s">
        <v>305</v>
      </c>
      <c r="K43" s="27" t="s">
        <v>85</v>
      </c>
      <c r="L43" s="18" t="s">
        <v>5</v>
      </c>
      <c r="M43" s="120" t="s">
        <v>5</v>
      </c>
      <c r="N43" s="181"/>
      <c r="O43" s="120" t="s">
        <v>5</v>
      </c>
      <c r="P43" s="181" t="s">
        <v>5</v>
      </c>
      <c r="Q43" s="120" t="s">
        <v>5</v>
      </c>
      <c r="R43" s="120">
        <v>1</v>
      </c>
      <c r="S43" s="120" t="s">
        <v>371</v>
      </c>
      <c r="T43" s="120" t="s">
        <v>304</v>
      </c>
      <c r="U43" s="120" t="s">
        <v>372</v>
      </c>
      <c r="V43" s="27" t="s">
        <v>85</v>
      </c>
      <c r="W43" s="18" t="s">
        <v>5</v>
      </c>
      <c r="X43" s="120" t="s">
        <v>5</v>
      </c>
      <c r="Y43" s="120" t="s">
        <v>5</v>
      </c>
      <c r="Z43" s="181" t="s">
        <v>5</v>
      </c>
      <c r="AA43" s="120" t="s">
        <v>5</v>
      </c>
      <c r="AB43" s="27" t="s">
        <v>85</v>
      </c>
    </row>
    <row r="44" spans="2:28" x14ac:dyDescent="0.25">
      <c r="B44" s="123">
        <v>46</v>
      </c>
      <c r="C44" s="18">
        <v>2</v>
      </c>
      <c r="D44" s="123">
        <v>34</v>
      </c>
      <c r="E44" s="120" t="s">
        <v>49</v>
      </c>
      <c r="F44" s="120" t="s">
        <v>186</v>
      </c>
      <c r="G44" s="123">
        <v>15</v>
      </c>
      <c r="H44" s="120" t="s">
        <v>300</v>
      </c>
      <c r="I44" s="120" t="s">
        <v>234</v>
      </c>
      <c r="J44" s="120" t="s">
        <v>301</v>
      </c>
      <c r="K44" s="27" t="s">
        <v>85</v>
      </c>
      <c r="L44" s="18" t="s">
        <v>5</v>
      </c>
      <c r="M44" s="120" t="s">
        <v>5</v>
      </c>
      <c r="N44" s="181"/>
      <c r="O44" s="120" t="s">
        <v>5</v>
      </c>
      <c r="P44" s="181" t="s">
        <v>5</v>
      </c>
      <c r="Q44" s="120" t="s">
        <v>5</v>
      </c>
      <c r="R44" s="120">
        <v>1</v>
      </c>
      <c r="S44" s="120" t="s">
        <v>373</v>
      </c>
      <c r="T44" s="120" t="s">
        <v>302</v>
      </c>
      <c r="U44" s="120" t="s">
        <v>374</v>
      </c>
      <c r="V44" s="27" t="s">
        <v>85</v>
      </c>
      <c r="W44" s="18" t="s">
        <v>5</v>
      </c>
      <c r="X44" s="120" t="s">
        <v>5</v>
      </c>
      <c r="Y44" s="120" t="s">
        <v>5</v>
      </c>
      <c r="Z44" s="181" t="s">
        <v>5</v>
      </c>
      <c r="AA44" s="120" t="s">
        <v>5</v>
      </c>
      <c r="AB44" s="27" t="s">
        <v>85</v>
      </c>
    </row>
    <row r="45" spans="2:28" x14ac:dyDescent="0.25">
      <c r="B45" s="123">
        <v>47</v>
      </c>
      <c r="C45" s="18">
        <v>2</v>
      </c>
      <c r="D45" s="123">
        <v>38</v>
      </c>
      <c r="E45" s="120" t="s">
        <v>64</v>
      </c>
      <c r="F45" s="120" t="s">
        <v>31</v>
      </c>
      <c r="G45" s="123">
        <v>3</v>
      </c>
      <c r="H45" s="120" t="s">
        <v>94</v>
      </c>
      <c r="I45" s="120" t="s">
        <v>308</v>
      </c>
      <c r="J45" s="120" t="s">
        <v>309</v>
      </c>
      <c r="K45" s="27" t="s">
        <v>85</v>
      </c>
      <c r="L45" s="18" t="s">
        <v>5</v>
      </c>
      <c r="M45" s="120" t="s">
        <v>5</v>
      </c>
      <c r="N45" s="181"/>
      <c r="O45" s="120" t="s">
        <v>5</v>
      </c>
      <c r="P45" s="181" t="s">
        <v>5</v>
      </c>
      <c r="Q45" s="120" t="s">
        <v>5</v>
      </c>
      <c r="R45" s="120">
        <v>1</v>
      </c>
      <c r="S45" s="120" t="s">
        <v>97</v>
      </c>
      <c r="T45" s="120" t="s">
        <v>247</v>
      </c>
      <c r="U45" s="120" t="s">
        <v>375</v>
      </c>
      <c r="V45" s="27" t="s">
        <v>85</v>
      </c>
      <c r="W45" s="18" t="s">
        <v>5</v>
      </c>
      <c r="X45" s="120" t="s">
        <v>5</v>
      </c>
      <c r="Y45" s="120" t="s">
        <v>5</v>
      </c>
      <c r="Z45" s="181" t="s">
        <v>5</v>
      </c>
      <c r="AA45" s="120" t="s">
        <v>5</v>
      </c>
      <c r="AB45" s="27" t="s">
        <v>85</v>
      </c>
    </row>
    <row r="46" spans="2:28" x14ac:dyDescent="0.25">
      <c r="B46" s="123">
        <v>48</v>
      </c>
      <c r="C46" s="18">
        <v>2</v>
      </c>
      <c r="D46" s="123">
        <v>39</v>
      </c>
      <c r="E46" s="120" t="s">
        <v>31</v>
      </c>
      <c r="F46" s="120" t="s">
        <v>64</v>
      </c>
      <c r="G46" s="123">
        <v>4</v>
      </c>
      <c r="H46" s="120" t="s">
        <v>92</v>
      </c>
      <c r="I46" s="120" t="s">
        <v>167</v>
      </c>
      <c r="J46" s="120" t="s">
        <v>311</v>
      </c>
      <c r="K46" s="27" t="s">
        <v>85</v>
      </c>
      <c r="L46" s="18" t="s">
        <v>5</v>
      </c>
      <c r="M46" s="120" t="s">
        <v>5</v>
      </c>
      <c r="N46" s="181"/>
      <c r="O46" s="120" t="s">
        <v>5</v>
      </c>
      <c r="P46" s="181" t="s">
        <v>5</v>
      </c>
      <c r="Q46" s="120" t="s">
        <v>5</v>
      </c>
      <c r="R46" s="120">
        <v>16</v>
      </c>
      <c r="S46" s="120" t="s">
        <v>376</v>
      </c>
      <c r="T46" s="120" t="s">
        <v>310</v>
      </c>
      <c r="U46" s="120" t="s">
        <v>377</v>
      </c>
      <c r="V46" s="27" t="s">
        <v>85</v>
      </c>
      <c r="W46" s="18" t="s">
        <v>5</v>
      </c>
      <c r="X46" s="120" t="s">
        <v>5</v>
      </c>
      <c r="Y46" s="120" t="s">
        <v>5</v>
      </c>
      <c r="Z46" s="181" t="s">
        <v>5</v>
      </c>
      <c r="AA46" s="120" t="s">
        <v>5</v>
      </c>
      <c r="AB46" s="27" t="s">
        <v>85</v>
      </c>
    </row>
    <row r="47" spans="2:28" x14ac:dyDescent="0.25">
      <c r="B47" s="123">
        <v>49</v>
      </c>
      <c r="C47" s="18">
        <v>2</v>
      </c>
      <c r="D47" s="123">
        <v>40</v>
      </c>
      <c r="E47" s="120" t="s">
        <v>64</v>
      </c>
      <c r="F47" s="120" t="s">
        <v>31</v>
      </c>
      <c r="G47" s="123">
        <v>5</v>
      </c>
      <c r="H47" s="120" t="s">
        <v>379</v>
      </c>
      <c r="I47" s="120" t="s">
        <v>211</v>
      </c>
      <c r="J47" s="120" t="s">
        <v>382</v>
      </c>
      <c r="K47" s="27" t="s">
        <v>85</v>
      </c>
      <c r="L47" s="18" t="s">
        <v>5</v>
      </c>
      <c r="M47" s="120" t="s">
        <v>5</v>
      </c>
      <c r="N47" s="181"/>
      <c r="O47" s="120" t="s">
        <v>5</v>
      </c>
      <c r="P47" s="181" t="s">
        <v>5</v>
      </c>
      <c r="Q47" s="120" t="s">
        <v>5</v>
      </c>
      <c r="R47" s="120">
        <v>1</v>
      </c>
      <c r="S47" s="120" t="s">
        <v>116</v>
      </c>
      <c r="T47" s="120" t="s">
        <v>251</v>
      </c>
      <c r="U47" s="174" t="s">
        <v>378</v>
      </c>
      <c r="V47" s="27" t="s">
        <v>85</v>
      </c>
      <c r="W47" s="18" t="s">
        <v>5</v>
      </c>
      <c r="X47" s="120" t="s">
        <v>5</v>
      </c>
      <c r="Y47" s="120" t="s">
        <v>5</v>
      </c>
      <c r="Z47" s="181" t="s">
        <v>5</v>
      </c>
      <c r="AA47" s="120" t="s">
        <v>5</v>
      </c>
      <c r="AB47" s="27" t="s">
        <v>85</v>
      </c>
    </row>
    <row r="48" spans="2:28" x14ac:dyDescent="0.25">
      <c r="B48" s="123">
        <v>50</v>
      </c>
      <c r="C48" s="18">
        <v>2</v>
      </c>
      <c r="D48" s="123">
        <v>42</v>
      </c>
      <c r="E48" s="120" t="s">
        <v>64</v>
      </c>
      <c r="F48" s="120" t="s">
        <v>31</v>
      </c>
      <c r="G48" s="123">
        <v>7</v>
      </c>
      <c r="H48" s="120" t="s">
        <v>104</v>
      </c>
      <c r="I48" s="120" t="s">
        <v>264</v>
      </c>
      <c r="J48" s="120" t="s">
        <v>383</v>
      </c>
      <c r="K48" s="27" t="s">
        <v>85</v>
      </c>
      <c r="L48" s="18" t="s">
        <v>5</v>
      </c>
      <c r="M48" s="120" t="s">
        <v>5</v>
      </c>
      <c r="N48" s="181"/>
      <c r="O48" s="120" t="s">
        <v>5</v>
      </c>
      <c r="P48" s="181" t="s">
        <v>5</v>
      </c>
      <c r="Q48" s="120" t="s">
        <v>5</v>
      </c>
      <c r="R48" s="120">
        <v>5</v>
      </c>
      <c r="S48" s="120" t="s">
        <v>381</v>
      </c>
      <c r="T48" s="120" t="s">
        <v>249</v>
      </c>
      <c r="U48" s="120" t="s">
        <v>380</v>
      </c>
      <c r="V48" s="27" t="s">
        <v>85</v>
      </c>
      <c r="W48" s="18" t="s">
        <v>5</v>
      </c>
      <c r="X48" s="120" t="s">
        <v>5</v>
      </c>
      <c r="Y48" s="120" t="s">
        <v>5</v>
      </c>
      <c r="Z48" s="181" t="s">
        <v>5</v>
      </c>
      <c r="AA48" s="120" t="s">
        <v>5</v>
      </c>
      <c r="AB48" s="27" t="s">
        <v>85</v>
      </c>
    </row>
    <row r="49" spans="2:28" x14ac:dyDescent="0.25">
      <c r="B49" s="123">
        <v>52</v>
      </c>
      <c r="C49" s="18">
        <v>2</v>
      </c>
      <c r="D49" s="123">
        <v>50</v>
      </c>
      <c r="E49" s="120" t="s">
        <v>43</v>
      </c>
      <c r="F49" s="120" t="s">
        <v>33</v>
      </c>
      <c r="G49" s="123">
        <v>2</v>
      </c>
      <c r="H49" s="120" t="s">
        <v>400</v>
      </c>
      <c r="I49" s="120" t="s">
        <v>167</v>
      </c>
      <c r="J49" s="120" t="s">
        <v>401</v>
      </c>
      <c r="K49" s="27" t="s">
        <v>85</v>
      </c>
      <c r="L49" s="18" t="s">
        <v>5</v>
      </c>
      <c r="M49" s="120" t="s">
        <v>5</v>
      </c>
      <c r="N49" s="181"/>
      <c r="O49" s="120" t="s">
        <v>5</v>
      </c>
      <c r="P49" s="181" t="s">
        <v>5</v>
      </c>
      <c r="Q49" s="120" t="s">
        <v>5</v>
      </c>
      <c r="R49" s="120">
        <v>12</v>
      </c>
      <c r="S49" s="120" t="s">
        <v>398</v>
      </c>
      <c r="T49" s="120" t="s">
        <v>245</v>
      </c>
      <c r="U49" s="120" t="s">
        <v>399</v>
      </c>
      <c r="V49" s="27" t="s">
        <v>85</v>
      </c>
      <c r="W49" s="18" t="s">
        <v>5</v>
      </c>
      <c r="X49" s="120" t="s">
        <v>5</v>
      </c>
      <c r="Y49" s="120" t="s">
        <v>5</v>
      </c>
      <c r="Z49" s="181" t="s">
        <v>5</v>
      </c>
      <c r="AA49" s="120" t="s">
        <v>5</v>
      </c>
      <c r="AB49" s="27" t="s">
        <v>85</v>
      </c>
    </row>
    <row r="50" spans="2:28" x14ac:dyDescent="0.25">
      <c r="B50" s="123">
        <v>53</v>
      </c>
      <c r="C50" s="18">
        <v>2</v>
      </c>
      <c r="D50" s="123">
        <v>52</v>
      </c>
      <c r="E50" s="120" t="s">
        <v>43</v>
      </c>
      <c r="F50" s="120" t="s">
        <v>33</v>
      </c>
      <c r="G50" s="123">
        <v>4</v>
      </c>
      <c r="H50" s="120" t="s">
        <v>99</v>
      </c>
      <c r="I50" s="120" t="s">
        <v>405</v>
      </c>
      <c r="J50" s="120" t="s">
        <v>404</v>
      </c>
      <c r="K50" s="27" t="s">
        <v>85</v>
      </c>
      <c r="L50" s="18" t="s">
        <v>5</v>
      </c>
      <c r="M50" s="120" t="s">
        <v>5</v>
      </c>
      <c r="N50" s="181"/>
      <c r="O50" s="120" t="s">
        <v>5</v>
      </c>
      <c r="P50" s="181" t="s">
        <v>5</v>
      </c>
      <c r="Q50" s="120" t="s">
        <v>5</v>
      </c>
      <c r="R50" s="120">
        <v>1</v>
      </c>
      <c r="S50" s="120" t="s">
        <v>114</v>
      </c>
      <c r="T50" s="120" t="s">
        <v>402</v>
      </c>
      <c r="U50" s="120" t="s">
        <v>403</v>
      </c>
      <c r="V50" s="27" t="s">
        <v>85</v>
      </c>
      <c r="W50" s="18" t="s">
        <v>5</v>
      </c>
      <c r="X50" s="120" t="s">
        <v>5</v>
      </c>
      <c r="Y50" s="120" t="s">
        <v>5</v>
      </c>
      <c r="Z50" s="181" t="s">
        <v>5</v>
      </c>
      <c r="AA50" s="120" t="s">
        <v>5</v>
      </c>
      <c r="AB50" s="27" t="s">
        <v>85</v>
      </c>
    </row>
    <row r="51" spans="2:28" x14ac:dyDescent="0.25">
      <c r="B51" s="123">
        <v>54</v>
      </c>
      <c r="C51" s="18">
        <v>2</v>
      </c>
      <c r="D51" s="123">
        <v>55</v>
      </c>
      <c r="E51" s="120" t="s">
        <v>15</v>
      </c>
      <c r="F51" s="120" t="s">
        <v>12</v>
      </c>
      <c r="G51" s="123">
        <v>1</v>
      </c>
      <c r="H51" s="120" t="s">
        <v>89</v>
      </c>
      <c r="I51" s="120" t="s">
        <v>213</v>
      </c>
      <c r="J51" s="120" t="s">
        <v>408</v>
      </c>
      <c r="K51" s="27" t="s">
        <v>85</v>
      </c>
      <c r="L51" s="18" t="s">
        <v>5</v>
      </c>
      <c r="M51" s="120" t="s">
        <v>5</v>
      </c>
      <c r="N51" s="181"/>
      <c r="O51" s="120" t="s">
        <v>5</v>
      </c>
      <c r="P51" s="181" t="s">
        <v>5</v>
      </c>
      <c r="Q51" s="120" t="s">
        <v>5</v>
      </c>
      <c r="R51" s="120">
        <v>16</v>
      </c>
      <c r="S51" s="120" t="s">
        <v>366</v>
      </c>
      <c r="T51" s="120" t="s">
        <v>251</v>
      </c>
      <c r="U51" s="120" t="s">
        <v>407</v>
      </c>
      <c r="V51" s="27" t="s">
        <v>85</v>
      </c>
      <c r="W51" s="18" t="s">
        <v>5</v>
      </c>
      <c r="X51" s="120" t="s">
        <v>5</v>
      </c>
      <c r="Y51" s="120" t="s">
        <v>5</v>
      </c>
      <c r="Z51" s="181" t="s">
        <v>5</v>
      </c>
      <c r="AA51" s="120" t="s">
        <v>5</v>
      </c>
      <c r="AB51" s="27" t="s">
        <v>85</v>
      </c>
    </row>
    <row r="52" spans="2:28" x14ac:dyDescent="0.25">
      <c r="B52" s="123">
        <v>55</v>
      </c>
      <c r="C52" s="18" t="s">
        <v>130</v>
      </c>
      <c r="D52" s="123">
        <v>10</v>
      </c>
      <c r="E52" s="120" t="s">
        <v>421</v>
      </c>
      <c r="F52" s="120" t="s">
        <v>32</v>
      </c>
      <c r="G52" s="123">
        <v>5</v>
      </c>
      <c r="H52" s="120" t="s">
        <v>423</v>
      </c>
      <c r="I52" s="120" t="s">
        <v>424</v>
      </c>
      <c r="J52" s="120" t="s">
        <v>425</v>
      </c>
      <c r="K52" s="27" t="s">
        <v>85</v>
      </c>
      <c r="L52" s="18" t="s">
        <v>5</v>
      </c>
      <c r="M52" s="120" t="s">
        <v>5</v>
      </c>
      <c r="N52" s="181"/>
      <c r="O52" s="120" t="s">
        <v>5</v>
      </c>
      <c r="P52" s="181" t="s">
        <v>5</v>
      </c>
      <c r="Q52" s="120" t="s">
        <v>5</v>
      </c>
      <c r="R52" s="120">
        <v>100</v>
      </c>
      <c r="S52" s="120" t="s">
        <v>5</v>
      </c>
      <c r="T52" s="120" t="s">
        <v>5</v>
      </c>
      <c r="U52" s="120" t="s">
        <v>5</v>
      </c>
      <c r="V52" s="163" t="s">
        <v>5</v>
      </c>
      <c r="W52" s="18" t="s">
        <v>5</v>
      </c>
      <c r="X52" s="120" t="s">
        <v>5</v>
      </c>
      <c r="Y52" s="120" t="s">
        <v>5</v>
      </c>
      <c r="Z52" s="181" t="s">
        <v>5</v>
      </c>
      <c r="AA52" s="120" t="s">
        <v>5</v>
      </c>
      <c r="AB52" s="27" t="s">
        <v>85</v>
      </c>
    </row>
    <row r="53" spans="2:28" x14ac:dyDescent="0.25">
      <c r="B53" s="123">
        <v>56</v>
      </c>
      <c r="C53" s="18" t="s">
        <v>130</v>
      </c>
      <c r="D53" s="123">
        <v>11</v>
      </c>
      <c r="E53" s="120" t="s">
        <v>32</v>
      </c>
      <c r="F53" s="120" t="s">
        <v>421</v>
      </c>
      <c r="G53" s="123">
        <v>6</v>
      </c>
      <c r="H53" s="120" t="s">
        <v>429</v>
      </c>
      <c r="I53" s="120" t="s">
        <v>287</v>
      </c>
      <c r="J53" s="120" t="s">
        <v>430</v>
      </c>
      <c r="K53" s="27" t="s">
        <v>85</v>
      </c>
      <c r="L53" s="18" t="s">
        <v>5</v>
      </c>
      <c r="M53" s="120" t="s">
        <v>5</v>
      </c>
      <c r="N53" s="181"/>
      <c r="O53" s="120" t="s">
        <v>5</v>
      </c>
      <c r="P53" s="181" t="s">
        <v>5</v>
      </c>
      <c r="Q53" s="120" t="s">
        <v>5</v>
      </c>
      <c r="R53" s="120">
        <v>1</v>
      </c>
      <c r="S53" s="120" t="s">
        <v>427</v>
      </c>
      <c r="T53" s="120" t="s">
        <v>409</v>
      </c>
      <c r="U53" s="120" t="s">
        <v>428</v>
      </c>
      <c r="V53" s="27" t="s">
        <v>85</v>
      </c>
      <c r="W53" s="18" t="s">
        <v>5</v>
      </c>
      <c r="X53" s="120" t="s">
        <v>5</v>
      </c>
      <c r="Y53" s="120" t="s">
        <v>5</v>
      </c>
      <c r="Z53" s="181" t="s">
        <v>5</v>
      </c>
      <c r="AA53" s="120" t="s">
        <v>5</v>
      </c>
      <c r="AB53" s="27" t="s">
        <v>85</v>
      </c>
    </row>
    <row r="54" spans="2:28" x14ac:dyDescent="0.25">
      <c r="B54" s="123">
        <v>57</v>
      </c>
      <c r="C54" s="18" t="s">
        <v>130</v>
      </c>
      <c r="D54" s="123">
        <v>14</v>
      </c>
      <c r="E54" s="120" t="s">
        <v>421</v>
      </c>
      <c r="F54" s="120" t="s">
        <v>32</v>
      </c>
      <c r="G54" s="123">
        <v>9</v>
      </c>
      <c r="H54" s="120" t="s">
        <v>431</v>
      </c>
      <c r="I54" s="120" t="s">
        <v>192</v>
      </c>
      <c r="J54" s="120" t="s">
        <v>432</v>
      </c>
      <c r="K54" s="27" t="s">
        <v>85</v>
      </c>
      <c r="L54" s="18" t="s">
        <v>5</v>
      </c>
      <c r="M54" s="120" t="s">
        <v>5</v>
      </c>
      <c r="N54" s="181"/>
      <c r="O54" s="120" t="s">
        <v>5</v>
      </c>
      <c r="P54" s="181" t="s">
        <v>5</v>
      </c>
      <c r="Q54" s="120" t="s">
        <v>5</v>
      </c>
      <c r="R54" s="120">
        <v>100</v>
      </c>
      <c r="S54" s="120" t="s">
        <v>433</v>
      </c>
      <c r="T54" s="120" t="s">
        <v>5</v>
      </c>
      <c r="U54" s="120" t="s">
        <v>5</v>
      </c>
      <c r="V54" s="163" t="s">
        <v>5</v>
      </c>
      <c r="W54" s="18" t="s">
        <v>5</v>
      </c>
      <c r="X54" s="120" t="s">
        <v>5</v>
      </c>
      <c r="Y54" s="120" t="s">
        <v>5</v>
      </c>
      <c r="Z54" s="181" t="s">
        <v>5</v>
      </c>
      <c r="AA54" s="120" t="s">
        <v>5</v>
      </c>
      <c r="AB54" s="27" t="s">
        <v>85</v>
      </c>
    </row>
    <row r="55" spans="2:28" x14ac:dyDescent="0.25">
      <c r="B55" s="123">
        <v>58</v>
      </c>
      <c r="C55" s="18" t="s">
        <v>130</v>
      </c>
      <c r="D55" s="123">
        <v>15</v>
      </c>
      <c r="E55" s="120" t="s">
        <v>32</v>
      </c>
      <c r="F55" s="120" t="s">
        <v>421</v>
      </c>
      <c r="G55" s="123">
        <v>10</v>
      </c>
      <c r="H55" s="120" t="s">
        <v>434</v>
      </c>
      <c r="I55" s="120" t="s">
        <v>422</v>
      </c>
      <c r="J55" s="120" t="s">
        <v>435</v>
      </c>
      <c r="K55" s="27" t="s">
        <v>85</v>
      </c>
      <c r="L55" s="18" t="s">
        <v>5</v>
      </c>
      <c r="M55" s="120" t="s">
        <v>5</v>
      </c>
      <c r="N55" s="181"/>
      <c r="O55" s="120" t="s">
        <v>5</v>
      </c>
      <c r="P55" s="181" t="s">
        <v>5</v>
      </c>
      <c r="Q55" s="120" t="s">
        <v>5</v>
      </c>
      <c r="R55" s="120">
        <v>102</v>
      </c>
      <c r="S55" s="120" t="s">
        <v>436</v>
      </c>
      <c r="T55" s="120" t="s">
        <v>5</v>
      </c>
      <c r="U55" s="120" t="s">
        <v>5</v>
      </c>
      <c r="V55" s="163" t="s">
        <v>5</v>
      </c>
      <c r="W55" s="18" t="s">
        <v>5</v>
      </c>
      <c r="X55" s="120" t="s">
        <v>5</v>
      </c>
      <c r="Y55" s="120" t="s">
        <v>5</v>
      </c>
      <c r="Z55" s="181" t="s">
        <v>5</v>
      </c>
      <c r="AA55" s="120" t="s">
        <v>5</v>
      </c>
      <c r="AB55" s="27" t="s">
        <v>85</v>
      </c>
    </row>
    <row r="56" spans="2:28" x14ac:dyDescent="0.25">
      <c r="B56" s="123">
        <v>59</v>
      </c>
      <c r="C56" s="18" t="s">
        <v>130</v>
      </c>
      <c r="D56" s="123">
        <v>20</v>
      </c>
      <c r="E56" s="120" t="s">
        <v>421</v>
      </c>
      <c r="F56" s="120" t="s">
        <v>32</v>
      </c>
      <c r="G56" s="123">
        <v>15</v>
      </c>
      <c r="H56" s="120" t="s">
        <v>437</v>
      </c>
      <c r="I56" s="120" t="s">
        <v>439</v>
      </c>
      <c r="J56" s="120" t="s">
        <v>438</v>
      </c>
      <c r="K56" s="27" t="s">
        <v>85</v>
      </c>
      <c r="L56" s="18" t="s">
        <v>5</v>
      </c>
      <c r="M56" s="120" t="s">
        <v>5</v>
      </c>
      <c r="N56" s="181"/>
      <c r="O56" s="120" t="s">
        <v>5</v>
      </c>
      <c r="P56" s="181" t="s">
        <v>5</v>
      </c>
      <c r="Q56" s="120" t="s">
        <v>5</v>
      </c>
      <c r="R56" s="120">
        <v>140</v>
      </c>
      <c r="S56" s="120" t="s">
        <v>440</v>
      </c>
      <c r="T56" s="120" t="s">
        <v>441</v>
      </c>
      <c r="U56" s="120" t="s">
        <v>442</v>
      </c>
      <c r="V56" s="27" t="s">
        <v>85</v>
      </c>
      <c r="W56" s="18" t="s">
        <v>5</v>
      </c>
      <c r="X56" s="120" t="s">
        <v>5</v>
      </c>
      <c r="Y56" s="120" t="s">
        <v>5</v>
      </c>
      <c r="Z56" s="181" t="s">
        <v>5</v>
      </c>
      <c r="AA56" s="120" t="s">
        <v>5</v>
      </c>
      <c r="AB56" s="27" t="s">
        <v>85</v>
      </c>
    </row>
    <row r="57" spans="2:28" x14ac:dyDescent="0.25">
      <c r="B57" s="123">
        <v>60</v>
      </c>
      <c r="C57" s="18" t="s">
        <v>130</v>
      </c>
      <c r="D57" s="123">
        <v>23</v>
      </c>
      <c r="E57" s="120" t="s">
        <v>32</v>
      </c>
      <c r="F57" s="120" t="s">
        <v>421</v>
      </c>
      <c r="G57" s="123">
        <v>18</v>
      </c>
      <c r="H57" s="120" t="s">
        <v>447</v>
      </c>
      <c r="I57" s="120" t="s">
        <v>446</v>
      </c>
      <c r="J57" s="120" t="s">
        <v>445</v>
      </c>
      <c r="K57" s="27" t="s">
        <v>85</v>
      </c>
      <c r="L57" s="18" t="s">
        <v>5</v>
      </c>
      <c r="M57" s="120" t="s">
        <v>5</v>
      </c>
      <c r="N57" s="181"/>
      <c r="O57" s="120" t="s">
        <v>5</v>
      </c>
      <c r="P57" s="181" t="s">
        <v>5</v>
      </c>
      <c r="Q57" s="120" t="s">
        <v>5</v>
      </c>
      <c r="R57" s="120">
        <v>1</v>
      </c>
      <c r="S57" s="120" t="s">
        <v>443</v>
      </c>
      <c r="T57" s="120" t="s">
        <v>248</v>
      </c>
      <c r="U57" s="120" t="s">
        <v>444</v>
      </c>
      <c r="V57" s="27" t="s">
        <v>85</v>
      </c>
      <c r="W57" s="18" t="s">
        <v>5</v>
      </c>
      <c r="X57" s="120" t="s">
        <v>5</v>
      </c>
      <c r="Y57" s="120" t="s">
        <v>5</v>
      </c>
      <c r="Z57" s="181" t="s">
        <v>5</v>
      </c>
      <c r="AA57" s="120" t="s">
        <v>5</v>
      </c>
      <c r="AB57" s="27" t="s">
        <v>85</v>
      </c>
    </row>
    <row r="58" spans="2:28" x14ac:dyDescent="0.25">
      <c r="B58" s="123">
        <v>61</v>
      </c>
      <c r="C58" s="18" t="s">
        <v>130</v>
      </c>
      <c r="D58" s="123">
        <v>29</v>
      </c>
      <c r="E58" s="120" t="s">
        <v>13</v>
      </c>
      <c r="F58" s="120" t="s">
        <v>31</v>
      </c>
      <c r="G58" s="123">
        <v>4</v>
      </c>
      <c r="H58" s="120" t="s">
        <v>176</v>
      </c>
      <c r="I58" s="120" t="s">
        <v>183</v>
      </c>
      <c r="J58" s="174" t="s">
        <v>450</v>
      </c>
      <c r="K58" s="27" t="s">
        <v>85</v>
      </c>
      <c r="L58" s="18" t="s">
        <v>5</v>
      </c>
      <c r="M58" s="120" t="s">
        <v>5</v>
      </c>
      <c r="N58" s="181"/>
      <c r="O58" s="120" t="s">
        <v>5</v>
      </c>
      <c r="P58" s="181" t="s">
        <v>5</v>
      </c>
      <c r="Q58" s="120" t="s">
        <v>5</v>
      </c>
      <c r="R58" s="120">
        <v>11</v>
      </c>
      <c r="S58" s="120" t="s">
        <v>5</v>
      </c>
      <c r="T58" s="120" t="s">
        <v>5</v>
      </c>
      <c r="U58" s="120" t="s">
        <v>5</v>
      </c>
      <c r="V58" s="163" t="s">
        <v>5</v>
      </c>
      <c r="W58" s="18" t="s">
        <v>5</v>
      </c>
      <c r="X58" s="120" t="s">
        <v>5</v>
      </c>
      <c r="Y58" s="120" t="s">
        <v>5</v>
      </c>
      <c r="Z58" s="181" t="s">
        <v>5</v>
      </c>
      <c r="AA58" s="120" t="s">
        <v>5</v>
      </c>
      <c r="AB58" s="27" t="s">
        <v>85</v>
      </c>
    </row>
    <row r="59" spans="2:28" x14ac:dyDescent="0.25">
      <c r="B59" s="123">
        <v>62</v>
      </c>
      <c r="C59" s="18" t="s">
        <v>130</v>
      </c>
      <c r="D59" s="123">
        <v>31</v>
      </c>
      <c r="E59" s="120" t="s">
        <v>13</v>
      </c>
      <c r="F59" s="120" t="s">
        <v>31</v>
      </c>
      <c r="G59" s="123">
        <v>6</v>
      </c>
      <c r="H59" s="120" t="s">
        <v>98</v>
      </c>
      <c r="I59" s="120" t="s">
        <v>405</v>
      </c>
      <c r="J59" s="120" t="s">
        <v>453</v>
      </c>
      <c r="K59" s="27" t="s">
        <v>85</v>
      </c>
      <c r="L59" s="18" t="s">
        <v>5</v>
      </c>
      <c r="M59" s="120" t="s">
        <v>5</v>
      </c>
      <c r="N59" s="181"/>
      <c r="O59" s="120" t="s">
        <v>5</v>
      </c>
      <c r="P59" s="181" t="s">
        <v>5</v>
      </c>
      <c r="Q59" s="120" t="s">
        <v>5</v>
      </c>
      <c r="R59" s="120">
        <v>1</v>
      </c>
      <c r="S59" s="120" t="s">
        <v>93</v>
      </c>
      <c r="T59" s="120" t="s">
        <v>402</v>
      </c>
      <c r="U59" s="77" t="s">
        <v>452</v>
      </c>
      <c r="V59" s="27" t="s">
        <v>85</v>
      </c>
      <c r="W59" s="18" t="s">
        <v>5</v>
      </c>
      <c r="X59" s="120" t="s">
        <v>5</v>
      </c>
      <c r="Y59" s="120" t="s">
        <v>5</v>
      </c>
      <c r="Z59" s="181" t="s">
        <v>5</v>
      </c>
      <c r="AA59" s="120" t="s">
        <v>5</v>
      </c>
      <c r="AB59" s="27" t="s">
        <v>85</v>
      </c>
    </row>
    <row r="60" spans="2:28" x14ac:dyDescent="0.25">
      <c r="B60" s="123">
        <v>63</v>
      </c>
      <c r="C60" s="18" t="s">
        <v>130</v>
      </c>
      <c r="D60" s="123">
        <v>33</v>
      </c>
      <c r="E60" s="120" t="s">
        <v>33</v>
      </c>
      <c r="F60" s="120" t="s">
        <v>12</v>
      </c>
      <c r="G60" s="123">
        <v>2</v>
      </c>
      <c r="H60" s="120" t="s">
        <v>487</v>
      </c>
      <c r="I60" s="120" t="s">
        <v>183</v>
      </c>
      <c r="J60" s="120" t="s">
        <v>486</v>
      </c>
      <c r="K60" s="27" t="s">
        <v>85</v>
      </c>
      <c r="L60" s="18" t="s">
        <v>5</v>
      </c>
      <c r="M60" s="120" t="s">
        <v>5</v>
      </c>
      <c r="N60" s="181"/>
      <c r="O60" s="120" t="s">
        <v>5</v>
      </c>
      <c r="P60" s="181" t="s">
        <v>5</v>
      </c>
      <c r="Q60" s="120" t="s">
        <v>5</v>
      </c>
      <c r="R60" s="120">
        <v>1</v>
      </c>
      <c r="S60" s="120" t="s">
        <v>485</v>
      </c>
      <c r="T60" s="120" t="s">
        <v>254</v>
      </c>
      <c r="U60" s="120" t="s">
        <v>484</v>
      </c>
      <c r="V60" s="27" t="s">
        <v>85</v>
      </c>
      <c r="W60" s="18" t="s">
        <v>5</v>
      </c>
      <c r="X60" s="120" t="s">
        <v>5</v>
      </c>
      <c r="Y60" s="120" t="s">
        <v>5</v>
      </c>
      <c r="Z60" s="181" t="s">
        <v>5</v>
      </c>
      <c r="AA60" s="120" t="s">
        <v>5</v>
      </c>
      <c r="AB60" s="27" t="s">
        <v>85</v>
      </c>
    </row>
    <row r="61" spans="2:28" x14ac:dyDescent="0.25">
      <c r="B61" s="123">
        <v>64</v>
      </c>
      <c r="C61" s="18" t="s">
        <v>130</v>
      </c>
      <c r="D61" s="123">
        <v>36</v>
      </c>
      <c r="E61" s="120" t="s">
        <v>12</v>
      </c>
      <c r="F61" s="120" t="s">
        <v>33</v>
      </c>
      <c r="G61" s="123">
        <v>5</v>
      </c>
      <c r="H61" s="120" t="s">
        <v>490</v>
      </c>
      <c r="I61" s="120" t="s">
        <v>167</v>
      </c>
      <c r="J61" s="120" t="s">
        <v>489</v>
      </c>
      <c r="K61" s="27" t="s">
        <v>85</v>
      </c>
      <c r="L61" s="18" t="s">
        <v>5</v>
      </c>
      <c r="M61" s="163" t="s">
        <v>5</v>
      </c>
      <c r="N61" s="181"/>
      <c r="O61" s="120" t="s">
        <v>5</v>
      </c>
      <c r="P61" s="181" t="s">
        <v>5</v>
      </c>
      <c r="Q61" s="120" t="s">
        <v>5</v>
      </c>
      <c r="R61" s="120">
        <v>1</v>
      </c>
      <c r="S61" s="120" t="s">
        <v>101</v>
      </c>
      <c r="T61" s="120" t="s">
        <v>253</v>
      </c>
      <c r="U61" s="120" t="s">
        <v>488</v>
      </c>
      <c r="V61" s="27" t="s">
        <v>85</v>
      </c>
      <c r="W61" s="18" t="s">
        <v>5</v>
      </c>
      <c r="X61" s="120" t="s">
        <v>5</v>
      </c>
      <c r="Y61" s="120" t="s">
        <v>5</v>
      </c>
      <c r="Z61" s="181" t="s">
        <v>5</v>
      </c>
      <c r="AA61" s="120" t="s">
        <v>5</v>
      </c>
      <c r="AB61" s="27" t="s">
        <v>85</v>
      </c>
    </row>
    <row r="62" spans="2:28" x14ac:dyDescent="0.25">
      <c r="B62" s="123">
        <v>66</v>
      </c>
      <c r="C62" s="18" t="s">
        <v>131</v>
      </c>
      <c r="D62" s="123">
        <v>4</v>
      </c>
      <c r="E62" s="120" t="s">
        <v>421</v>
      </c>
      <c r="F62" s="120" t="s">
        <v>34</v>
      </c>
      <c r="G62" s="123">
        <v>4</v>
      </c>
      <c r="H62" s="120" t="s">
        <v>498</v>
      </c>
      <c r="I62" s="120" t="s">
        <v>499</v>
      </c>
      <c r="J62" s="120" t="s">
        <v>500</v>
      </c>
      <c r="K62" s="27" t="s">
        <v>85</v>
      </c>
      <c r="L62" s="18" t="s">
        <v>5</v>
      </c>
      <c r="M62" s="120" t="s">
        <v>5</v>
      </c>
      <c r="N62" s="181"/>
      <c r="O62" s="120" t="s">
        <v>5</v>
      </c>
      <c r="P62" s="181" t="s">
        <v>5</v>
      </c>
      <c r="Q62" s="120" t="s">
        <v>5</v>
      </c>
      <c r="R62" s="120">
        <v>23</v>
      </c>
      <c r="S62" s="120" t="s">
        <v>495</v>
      </c>
      <c r="T62" s="120" t="s">
        <v>496</v>
      </c>
      <c r="U62" s="120" t="s">
        <v>497</v>
      </c>
      <c r="V62" s="27" t="s">
        <v>85</v>
      </c>
      <c r="W62" s="18" t="s">
        <v>5</v>
      </c>
      <c r="X62" s="120" t="s">
        <v>5</v>
      </c>
      <c r="Y62" s="120" t="s">
        <v>5</v>
      </c>
      <c r="Z62" s="181" t="s">
        <v>5</v>
      </c>
      <c r="AA62" s="120" t="s">
        <v>5</v>
      </c>
      <c r="AB62" s="27" t="s">
        <v>85</v>
      </c>
    </row>
    <row r="63" spans="2:28" x14ac:dyDescent="0.25">
      <c r="B63" s="123">
        <v>67</v>
      </c>
      <c r="C63" s="18" t="s">
        <v>131</v>
      </c>
      <c r="D63" s="123">
        <v>11</v>
      </c>
      <c r="E63" s="120" t="s">
        <v>33</v>
      </c>
      <c r="F63" s="120" t="s">
        <v>31</v>
      </c>
      <c r="G63" s="123">
        <v>4</v>
      </c>
      <c r="H63" s="120" t="s">
        <v>329</v>
      </c>
      <c r="I63" s="120" t="s">
        <v>524</v>
      </c>
      <c r="J63" s="120" t="s">
        <v>523</v>
      </c>
      <c r="K63" s="27" t="s">
        <v>85</v>
      </c>
      <c r="L63" s="18" t="s">
        <v>5</v>
      </c>
      <c r="M63" s="120" t="s">
        <v>5</v>
      </c>
      <c r="N63" s="181"/>
      <c r="O63" s="120" t="s">
        <v>5</v>
      </c>
      <c r="P63" s="181" t="s">
        <v>5</v>
      </c>
      <c r="Q63" s="120" t="s">
        <v>5</v>
      </c>
      <c r="R63" s="120">
        <v>1</v>
      </c>
      <c r="S63" s="120" t="s">
        <v>238</v>
      </c>
      <c r="T63" s="120" t="s">
        <v>409</v>
      </c>
      <c r="U63" s="120" t="s">
        <v>522</v>
      </c>
      <c r="V63" s="27" t="s">
        <v>85</v>
      </c>
      <c r="W63" s="18" t="s">
        <v>5</v>
      </c>
      <c r="X63" s="120" t="s">
        <v>5</v>
      </c>
      <c r="Y63" s="120" t="s">
        <v>5</v>
      </c>
      <c r="Z63" s="181" t="s">
        <v>5</v>
      </c>
      <c r="AA63" s="120" t="s">
        <v>5</v>
      </c>
      <c r="AB63" s="27" t="s">
        <v>85</v>
      </c>
    </row>
    <row r="64" spans="2:28" x14ac:dyDescent="0.25">
      <c r="B64" s="123">
        <v>68</v>
      </c>
      <c r="C64" s="18" t="s">
        <v>131</v>
      </c>
      <c r="D64" s="123">
        <v>13</v>
      </c>
      <c r="E64" s="120" t="s">
        <v>33</v>
      </c>
      <c r="F64" s="120" t="s">
        <v>31</v>
      </c>
      <c r="G64" s="123">
        <v>6</v>
      </c>
      <c r="H64" s="120" t="s">
        <v>102</v>
      </c>
      <c r="I64" s="120" t="s">
        <v>520</v>
      </c>
      <c r="J64" s="120" t="s">
        <v>521</v>
      </c>
      <c r="K64" s="27" t="s">
        <v>85</v>
      </c>
      <c r="L64" s="18" t="s">
        <v>5</v>
      </c>
      <c r="M64" s="120" t="s">
        <v>5</v>
      </c>
      <c r="N64" s="181"/>
      <c r="O64" s="120" t="s">
        <v>5</v>
      </c>
      <c r="P64" s="181" t="s">
        <v>5</v>
      </c>
      <c r="Q64" s="120" t="s">
        <v>5</v>
      </c>
      <c r="R64" s="120">
        <v>1</v>
      </c>
      <c r="S64" s="120" t="s">
        <v>519</v>
      </c>
      <c r="T64" s="120" t="s">
        <v>256</v>
      </c>
      <c r="U64" s="120" t="s">
        <v>518</v>
      </c>
      <c r="V64" s="27" t="s">
        <v>85</v>
      </c>
      <c r="W64" s="18" t="s">
        <v>5</v>
      </c>
      <c r="X64" s="120" t="s">
        <v>5</v>
      </c>
      <c r="Y64" s="120" t="s">
        <v>5</v>
      </c>
      <c r="Z64" s="181" t="s">
        <v>5</v>
      </c>
      <c r="AA64" s="120" t="s">
        <v>5</v>
      </c>
      <c r="AB64" s="27" t="s">
        <v>85</v>
      </c>
    </row>
    <row r="65" spans="2:28" x14ac:dyDescent="0.25">
      <c r="B65" s="130">
        <v>69</v>
      </c>
      <c r="C65" s="18" t="s">
        <v>131</v>
      </c>
      <c r="D65" s="123">
        <v>15</v>
      </c>
      <c r="E65" s="120" t="s">
        <v>33</v>
      </c>
      <c r="F65" s="120" t="s">
        <v>31</v>
      </c>
      <c r="G65" s="123">
        <v>8</v>
      </c>
      <c r="H65" s="120" t="s">
        <v>171</v>
      </c>
      <c r="I65" s="120" t="s">
        <v>287</v>
      </c>
      <c r="J65" s="120" t="s">
        <v>517</v>
      </c>
      <c r="K65" s="27" t="s">
        <v>85</v>
      </c>
      <c r="L65" s="18" t="s">
        <v>5</v>
      </c>
      <c r="M65" s="120" t="s">
        <v>5</v>
      </c>
      <c r="N65" s="181"/>
      <c r="O65" s="120" t="s">
        <v>5</v>
      </c>
      <c r="P65" s="181" t="s">
        <v>5</v>
      </c>
      <c r="Q65" s="120" t="s">
        <v>5</v>
      </c>
      <c r="R65" s="120">
        <v>1</v>
      </c>
      <c r="S65" s="120" t="s">
        <v>117</v>
      </c>
      <c r="T65" s="120" t="s">
        <v>515</v>
      </c>
      <c r="U65" s="120" t="s">
        <v>516</v>
      </c>
      <c r="V65" s="27" t="s">
        <v>85</v>
      </c>
      <c r="W65" s="18" t="s">
        <v>5</v>
      </c>
      <c r="X65" s="120" t="s">
        <v>5</v>
      </c>
      <c r="Y65" s="120" t="s">
        <v>5</v>
      </c>
      <c r="Z65" s="181" t="s">
        <v>5</v>
      </c>
      <c r="AA65" s="120" t="s">
        <v>5</v>
      </c>
      <c r="AB65" s="27" t="s">
        <v>85</v>
      </c>
    </row>
    <row r="66" spans="2:28" x14ac:dyDescent="0.25">
      <c r="B66" s="130">
        <v>70</v>
      </c>
      <c r="C66" s="18" t="s">
        <v>128</v>
      </c>
      <c r="D66" s="166">
        <v>1</v>
      </c>
      <c r="E66" s="163" t="s">
        <v>34</v>
      </c>
      <c r="F66" s="163" t="s">
        <v>33</v>
      </c>
      <c r="G66" s="166">
        <v>1</v>
      </c>
      <c r="H66" s="163" t="s">
        <v>110</v>
      </c>
      <c r="I66" s="163" t="s">
        <v>192</v>
      </c>
      <c r="J66" s="163" t="s">
        <v>526</v>
      </c>
      <c r="K66" s="27" t="s">
        <v>85</v>
      </c>
      <c r="L66" s="18" t="s">
        <v>5</v>
      </c>
      <c r="M66" s="120" t="s">
        <v>5</v>
      </c>
      <c r="N66" s="181"/>
      <c r="O66" s="120" t="s">
        <v>5</v>
      </c>
      <c r="P66" s="181" t="s">
        <v>5</v>
      </c>
      <c r="Q66" s="120" t="s">
        <v>5</v>
      </c>
      <c r="R66" s="120">
        <v>1</v>
      </c>
      <c r="S66" s="163" t="s">
        <v>242</v>
      </c>
      <c r="T66" s="163" t="s">
        <v>256</v>
      </c>
      <c r="U66" s="163" t="s">
        <v>525</v>
      </c>
      <c r="V66" s="27" t="s">
        <v>85</v>
      </c>
      <c r="W66" s="18" t="s">
        <v>5</v>
      </c>
      <c r="X66" s="120" t="s">
        <v>5</v>
      </c>
      <c r="Y66" s="120" t="s">
        <v>5</v>
      </c>
      <c r="Z66" s="181" t="s">
        <v>5</v>
      </c>
      <c r="AA66" s="120" t="s">
        <v>5</v>
      </c>
      <c r="AB66" s="27" t="s">
        <v>85</v>
      </c>
    </row>
    <row r="67" spans="2:28" x14ac:dyDescent="0.25">
      <c r="B67" s="130">
        <v>71</v>
      </c>
      <c r="C67" s="18" t="s">
        <v>128</v>
      </c>
      <c r="D67" s="166">
        <v>2</v>
      </c>
      <c r="E67" s="163" t="s">
        <v>33</v>
      </c>
      <c r="F67" s="163" t="s">
        <v>34</v>
      </c>
      <c r="G67" s="166">
        <v>2</v>
      </c>
      <c r="H67" s="163" t="s">
        <v>529</v>
      </c>
      <c r="I67" s="163" t="s">
        <v>167</v>
      </c>
      <c r="J67" s="163" t="s">
        <v>530</v>
      </c>
      <c r="K67" s="27" t="s">
        <v>85</v>
      </c>
      <c r="L67" s="18" t="s">
        <v>5</v>
      </c>
      <c r="M67" s="120" t="s">
        <v>5</v>
      </c>
      <c r="N67" s="181"/>
      <c r="O67" s="120" t="s">
        <v>5</v>
      </c>
      <c r="P67" s="181" t="s">
        <v>5</v>
      </c>
      <c r="Q67" s="120" t="s">
        <v>5</v>
      </c>
      <c r="R67" s="163">
        <v>80</v>
      </c>
      <c r="S67" s="163" t="s">
        <v>527</v>
      </c>
      <c r="T67" s="163" t="s">
        <v>253</v>
      </c>
      <c r="U67" s="163" t="s">
        <v>528</v>
      </c>
      <c r="V67" s="27" t="s">
        <v>85</v>
      </c>
      <c r="W67" s="18" t="s">
        <v>5</v>
      </c>
      <c r="X67" s="120" t="s">
        <v>5</v>
      </c>
      <c r="Y67" s="120" t="s">
        <v>5</v>
      </c>
      <c r="Z67" s="181" t="s">
        <v>5</v>
      </c>
      <c r="AA67" s="120" t="s">
        <v>5</v>
      </c>
      <c r="AB67" s="27" t="s">
        <v>85</v>
      </c>
    </row>
    <row r="68" spans="2:28" x14ac:dyDescent="0.25">
      <c r="B68" s="130">
        <v>72</v>
      </c>
      <c r="C68" s="18" t="s">
        <v>128</v>
      </c>
      <c r="D68" s="166">
        <v>6</v>
      </c>
      <c r="E68" s="163" t="s">
        <v>33</v>
      </c>
      <c r="F68" s="163" t="s">
        <v>34</v>
      </c>
      <c r="G68" s="166">
        <v>6</v>
      </c>
      <c r="H68" s="163" t="s">
        <v>532</v>
      </c>
      <c r="I68" s="163" t="s">
        <v>192</v>
      </c>
      <c r="J68" s="163" t="s">
        <v>533</v>
      </c>
      <c r="K68" s="27" t="s">
        <v>85</v>
      </c>
      <c r="L68" s="18" t="s">
        <v>5</v>
      </c>
      <c r="M68" s="120" t="s">
        <v>5</v>
      </c>
      <c r="N68" s="181"/>
      <c r="O68" s="120" t="s">
        <v>5</v>
      </c>
      <c r="P68" s="181" t="s">
        <v>5</v>
      </c>
      <c r="Q68" s="120" t="s">
        <v>5</v>
      </c>
      <c r="R68" s="163">
        <v>29</v>
      </c>
      <c r="S68" s="163" t="s">
        <v>89</v>
      </c>
      <c r="T68" s="163" t="s">
        <v>256</v>
      </c>
      <c r="U68" s="163" t="s">
        <v>531</v>
      </c>
      <c r="V68" s="27" t="s">
        <v>85</v>
      </c>
      <c r="W68" s="18" t="s">
        <v>5</v>
      </c>
      <c r="X68" s="120" t="s">
        <v>5</v>
      </c>
      <c r="Y68" s="120" t="s">
        <v>5</v>
      </c>
      <c r="Z68" s="181" t="s">
        <v>5</v>
      </c>
      <c r="AA68" s="120" t="s">
        <v>5</v>
      </c>
      <c r="AB68" s="27" t="s">
        <v>85</v>
      </c>
    </row>
    <row r="69" spans="2:28" x14ac:dyDescent="0.25">
      <c r="B69" s="130">
        <v>73</v>
      </c>
      <c r="C69" s="18" t="s">
        <v>128</v>
      </c>
      <c r="D69" s="166">
        <v>8</v>
      </c>
      <c r="E69" s="163" t="s">
        <v>33</v>
      </c>
      <c r="F69" s="163" t="s">
        <v>34</v>
      </c>
      <c r="G69" s="166">
        <v>8</v>
      </c>
      <c r="H69" s="163" t="s">
        <v>209</v>
      </c>
      <c r="I69" s="163" t="s">
        <v>167</v>
      </c>
      <c r="J69" s="163" t="s">
        <v>535</v>
      </c>
      <c r="K69" s="27" t="s">
        <v>85</v>
      </c>
      <c r="L69" s="18" t="s">
        <v>5</v>
      </c>
      <c r="M69" s="163" t="s">
        <v>5</v>
      </c>
      <c r="N69" s="181"/>
      <c r="O69" s="163" t="s">
        <v>5</v>
      </c>
      <c r="P69" s="181" t="s">
        <v>5</v>
      </c>
      <c r="Q69" s="163" t="s">
        <v>5</v>
      </c>
      <c r="R69" s="163">
        <v>1</v>
      </c>
      <c r="S69" s="163" t="s">
        <v>110</v>
      </c>
      <c r="T69" s="163" t="s">
        <v>253</v>
      </c>
      <c r="U69" s="163" t="s">
        <v>534</v>
      </c>
      <c r="V69" s="27" t="s">
        <v>85</v>
      </c>
      <c r="W69" s="18" t="s">
        <v>5</v>
      </c>
      <c r="X69" s="163" t="s">
        <v>5</v>
      </c>
      <c r="Y69" s="163" t="s">
        <v>5</v>
      </c>
      <c r="Z69" s="181" t="s">
        <v>5</v>
      </c>
      <c r="AA69" s="163" t="s">
        <v>5</v>
      </c>
      <c r="AB69" s="27" t="s">
        <v>85</v>
      </c>
    </row>
    <row r="70" spans="2:28" x14ac:dyDescent="0.25">
      <c r="B70" s="123">
        <v>8</v>
      </c>
      <c r="C70" s="18">
        <v>1</v>
      </c>
      <c r="D70" s="123">
        <v>32</v>
      </c>
      <c r="E70" s="120" t="s">
        <v>51</v>
      </c>
      <c r="F70" s="120" t="s">
        <v>32</v>
      </c>
      <c r="G70" s="123">
        <v>3</v>
      </c>
      <c r="H70" s="120" t="s">
        <v>175</v>
      </c>
      <c r="I70" s="120" t="s">
        <v>167</v>
      </c>
      <c r="J70" s="120" t="s">
        <v>177</v>
      </c>
      <c r="K70" s="27" t="s">
        <v>7</v>
      </c>
      <c r="L70" s="90">
        <v>1</v>
      </c>
      <c r="M70" s="27" t="s">
        <v>388</v>
      </c>
      <c r="N70" s="27"/>
      <c r="O70" s="120">
        <v>63</v>
      </c>
      <c r="P70" s="27">
        <v>31</v>
      </c>
      <c r="Q70" s="120">
        <v>1</v>
      </c>
      <c r="R70" s="120">
        <v>19</v>
      </c>
      <c r="S70" s="120" t="s">
        <v>93</v>
      </c>
      <c r="T70" s="120" t="s">
        <v>245</v>
      </c>
      <c r="U70" s="120" t="s">
        <v>325</v>
      </c>
      <c r="V70" s="27" t="s">
        <v>7</v>
      </c>
      <c r="W70" s="90"/>
      <c r="X70" s="27"/>
      <c r="Y70" s="120">
        <v>36</v>
      </c>
      <c r="Z70" s="181">
        <v>18</v>
      </c>
      <c r="AA70" s="120">
        <v>6</v>
      </c>
      <c r="AB70" s="27" t="s">
        <v>7</v>
      </c>
    </row>
    <row r="71" spans="2:28" x14ac:dyDescent="0.25">
      <c r="B71" s="123">
        <v>9</v>
      </c>
      <c r="C71" s="18">
        <v>1</v>
      </c>
      <c r="D71" s="123">
        <v>34</v>
      </c>
      <c r="E71" s="120" t="s">
        <v>51</v>
      </c>
      <c r="F71" s="120" t="s">
        <v>32</v>
      </c>
      <c r="G71" s="123">
        <v>5</v>
      </c>
      <c r="H71" s="120" t="s">
        <v>176</v>
      </c>
      <c r="I71" s="120" t="s">
        <v>179</v>
      </c>
      <c r="J71" s="77" t="s">
        <v>178</v>
      </c>
      <c r="K71" s="27" t="s">
        <v>7</v>
      </c>
      <c r="L71" s="18" t="s">
        <v>5</v>
      </c>
      <c r="M71" s="120" t="s">
        <v>5</v>
      </c>
      <c r="N71" s="181"/>
      <c r="O71" s="120">
        <v>91</v>
      </c>
      <c r="P71" s="27">
        <v>1</v>
      </c>
      <c r="Q71" s="120">
        <v>1</v>
      </c>
      <c r="R71" s="120">
        <v>1</v>
      </c>
      <c r="S71" s="120" t="s">
        <v>96</v>
      </c>
      <c r="T71" s="120" t="s">
        <v>255</v>
      </c>
      <c r="U71" s="120" t="s">
        <v>326</v>
      </c>
      <c r="V71" s="27" t="s">
        <v>7</v>
      </c>
      <c r="W71" s="90"/>
      <c r="X71" s="27"/>
      <c r="Y71" s="120">
        <v>90</v>
      </c>
      <c r="Z71" s="181">
        <v>58</v>
      </c>
      <c r="AA71" s="120">
        <v>2</v>
      </c>
      <c r="AB71" s="27" t="s">
        <v>7</v>
      </c>
    </row>
    <row r="72" spans="2:28" x14ac:dyDescent="0.25">
      <c r="B72" s="123">
        <v>15</v>
      </c>
      <c r="C72" s="18">
        <v>1</v>
      </c>
      <c r="D72" s="123">
        <v>52</v>
      </c>
      <c r="E72" s="120" t="s">
        <v>193</v>
      </c>
      <c r="F72" s="120" t="s">
        <v>49</v>
      </c>
      <c r="G72" s="123">
        <v>2</v>
      </c>
      <c r="H72" s="120" t="s">
        <v>98</v>
      </c>
      <c r="I72" s="120" t="s">
        <v>183</v>
      </c>
      <c r="J72" s="120" t="s">
        <v>195</v>
      </c>
      <c r="K72" s="163" t="s">
        <v>7</v>
      </c>
      <c r="L72" s="18">
        <v>1</v>
      </c>
      <c r="M72" s="120" t="s">
        <v>389</v>
      </c>
      <c r="N72" s="181"/>
      <c r="O72" s="120">
        <v>63</v>
      </c>
      <c r="P72" s="181">
        <v>13</v>
      </c>
      <c r="Q72" s="120">
        <v>11</v>
      </c>
      <c r="R72" s="120">
        <v>11</v>
      </c>
      <c r="S72" s="120" t="s">
        <v>335</v>
      </c>
      <c r="T72" s="120" t="s">
        <v>244</v>
      </c>
      <c r="U72" s="120" t="s">
        <v>336</v>
      </c>
      <c r="V72" s="27" t="s">
        <v>7</v>
      </c>
      <c r="W72" s="90"/>
      <c r="X72" s="27"/>
      <c r="Y72" s="120">
        <v>56</v>
      </c>
      <c r="Z72" s="181">
        <v>32</v>
      </c>
      <c r="AA72" s="120">
        <v>8</v>
      </c>
      <c r="AB72" s="27" t="s">
        <v>7</v>
      </c>
    </row>
    <row r="73" spans="2:28" x14ac:dyDescent="0.25">
      <c r="B73" s="123">
        <v>16</v>
      </c>
      <c r="C73" s="18">
        <v>1</v>
      </c>
      <c r="D73" s="123">
        <v>53</v>
      </c>
      <c r="E73" s="120" t="s">
        <v>49</v>
      </c>
      <c r="F73" s="120" t="s">
        <v>193</v>
      </c>
      <c r="G73" s="123">
        <v>3</v>
      </c>
      <c r="H73" s="120" t="s">
        <v>194</v>
      </c>
      <c r="I73" s="120" t="s">
        <v>196</v>
      </c>
      <c r="J73" s="120" t="s">
        <v>197</v>
      </c>
      <c r="K73" s="163" t="s">
        <v>6</v>
      </c>
      <c r="L73" s="18">
        <v>1</v>
      </c>
      <c r="M73" s="120" t="s">
        <v>390</v>
      </c>
      <c r="N73" s="181"/>
      <c r="O73" s="120">
        <v>46</v>
      </c>
      <c r="P73" s="181">
        <v>8</v>
      </c>
      <c r="Q73" s="120">
        <v>6</v>
      </c>
      <c r="R73" s="120">
        <v>5</v>
      </c>
      <c r="S73" s="120" t="s">
        <v>112</v>
      </c>
      <c r="T73" s="120" t="s">
        <v>247</v>
      </c>
      <c r="U73" s="120" t="s">
        <v>337</v>
      </c>
      <c r="V73" s="163" t="s">
        <v>6</v>
      </c>
      <c r="W73" s="18" t="s">
        <v>5</v>
      </c>
      <c r="X73" s="120" t="s">
        <v>5</v>
      </c>
      <c r="Y73" s="120">
        <v>41</v>
      </c>
      <c r="Z73" s="181">
        <v>3</v>
      </c>
      <c r="AA73" s="120">
        <v>2</v>
      </c>
      <c r="AB73" s="163" t="s">
        <v>6</v>
      </c>
    </row>
    <row r="74" spans="2:28" x14ac:dyDescent="0.25">
      <c r="B74" s="123">
        <v>17</v>
      </c>
      <c r="C74" s="18">
        <v>1</v>
      </c>
      <c r="D74" s="123">
        <v>55</v>
      </c>
      <c r="E74" s="120" t="s">
        <v>49</v>
      </c>
      <c r="F74" s="120" t="s">
        <v>193</v>
      </c>
      <c r="G74" s="123">
        <v>5</v>
      </c>
      <c r="H74" s="120" t="s">
        <v>111</v>
      </c>
      <c r="I74" s="120" t="s">
        <v>167</v>
      </c>
      <c r="J74" s="120" t="s">
        <v>198</v>
      </c>
      <c r="K74" s="163" t="s">
        <v>6</v>
      </c>
      <c r="L74" s="18" t="s">
        <v>5</v>
      </c>
      <c r="M74" s="120" t="s">
        <v>5</v>
      </c>
      <c r="N74" s="181"/>
      <c r="O74" s="120">
        <v>75</v>
      </c>
      <c r="P74" s="181">
        <v>5</v>
      </c>
      <c r="Q74" s="120">
        <v>5</v>
      </c>
      <c r="R74" s="120">
        <v>5</v>
      </c>
      <c r="S74" s="120" t="s">
        <v>209</v>
      </c>
      <c r="T74" s="120" t="s">
        <v>245</v>
      </c>
      <c r="U74" s="120" t="s">
        <v>340</v>
      </c>
      <c r="V74" s="163" t="s">
        <v>6</v>
      </c>
      <c r="W74" s="18"/>
      <c r="X74" s="120"/>
      <c r="Y74" s="120">
        <v>82</v>
      </c>
      <c r="Z74" s="181">
        <v>48</v>
      </c>
      <c r="AA74" s="120">
        <v>6</v>
      </c>
      <c r="AB74" s="163" t="s">
        <v>6</v>
      </c>
    </row>
    <row r="75" spans="2:28" x14ac:dyDescent="0.25">
      <c r="B75" s="166">
        <v>21</v>
      </c>
      <c r="C75" s="18">
        <v>1</v>
      </c>
      <c r="D75" s="166">
        <v>70</v>
      </c>
      <c r="E75" s="166" t="s">
        <v>206</v>
      </c>
      <c r="F75" s="166" t="s">
        <v>53</v>
      </c>
      <c r="G75" s="166">
        <v>4</v>
      </c>
      <c r="H75" s="166" t="s">
        <v>108</v>
      </c>
      <c r="I75" s="166" t="s">
        <v>211</v>
      </c>
      <c r="J75" s="166" t="s">
        <v>210</v>
      </c>
      <c r="K75" s="166" t="s">
        <v>6</v>
      </c>
      <c r="L75" s="18">
        <v>1</v>
      </c>
      <c r="M75" s="166" t="s">
        <v>391</v>
      </c>
      <c r="N75" s="184"/>
      <c r="O75" s="166">
        <v>58</v>
      </c>
      <c r="P75" s="181">
        <v>12</v>
      </c>
      <c r="Q75" s="166">
        <v>2</v>
      </c>
      <c r="R75" s="166">
        <v>8</v>
      </c>
      <c r="S75" s="166" t="s">
        <v>209</v>
      </c>
      <c r="T75" s="166" t="s">
        <v>246</v>
      </c>
      <c r="U75" s="166" t="s">
        <v>344</v>
      </c>
      <c r="V75" s="166" t="s">
        <v>6</v>
      </c>
      <c r="W75" s="18"/>
      <c r="X75" s="166"/>
      <c r="Y75" s="120">
        <v>52</v>
      </c>
      <c r="Z75" s="181">
        <v>38</v>
      </c>
      <c r="AA75" s="120">
        <v>1</v>
      </c>
      <c r="AB75" s="166" t="s">
        <v>6</v>
      </c>
    </row>
    <row r="76" spans="2:28" x14ac:dyDescent="0.25">
      <c r="B76" s="123">
        <v>27</v>
      </c>
      <c r="C76" s="18">
        <v>1</v>
      </c>
      <c r="D76" s="166">
        <v>92</v>
      </c>
      <c r="E76" s="163" t="s">
        <v>43</v>
      </c>
      <c r="F76" s="163" t="s">
        <v>218</v>
      </c>
      <c r="G76" s="166">
        <v>6</v>
      </c>
      <c r="H76" s="163" t="s">
        <v>222</v>
      </c>
      <c r="I76" s="163" t="s">
        <v>223</v>
      </c>
      <c r="J76" s="163" t="s">
        <v>224</v>
      </c>
      <c r="K76" s="27" t="s">
        <v>6</v>
      </c>
      <c r="L76" s="18" t="s">
        <v>5</v>
      </c>
      <c r="M76" s="120" t="s">
        <v>5</v>
      </c>
      <c r="N76" s="181"/>
      <c r="O76" s="120">
        <v>43</v>
      </c>
      <c r="P76" s="181">
        <v>1</v>
      </c>
      <c r="Q76" s="120">
        <v>1</v>
      </c>
      <c r="R76" s="163">
        <v>1</v>
      </c>
      <c r="S76" s="163" t="s">
        <v>352</v>
      </c>
      <c r="T76" s="163" t="s">
        <v>227</v>
      </c>
      <c r="U76" s="163" t="s">
        <v>353</v>
      </c>
      <c r="V76" s="163" t="s">
        <v>6</v>
      </c>
      <c r="W76" s="18" t="s">
        <v>5</v>
      </c>
      <c r="X76" s="120" t="s">
        <v>5</v>
      </c>
      <c r="Y76" s="120">
        <v>42</v>
      </c>
      <c r="Z76" s="181">
        <v>2</v>
      </c>
      <c r="AA76" s="120">
        <v>2</v>
      </c>
      <c r="AB76" s="163" t="s">
        <v>6</v>
      </c>
    </row>
    <row r="77" spans="2:28" x14ac:dyDescent="0.25">
      <c r="B77" s="123">
        <v>32</v>
      </c>
      <c r="C77" s="18">
        <v>1</v>
      </c>
      <c r="D77" s="123">
        <v>104</v>
      </c>
      <c r="E77" s="120" t="s">
        <v>40</v>
      </c>
      <c r="F77" s="120" t="s">
        <v>12</v>
      </c>
      <c r="G77" s="123">
        <v>1</v>
      </c>
      <c r="H77" s="120" t="s">
        <v>242</v>
      </c>
      <c r="I77" s="120" t="s">
        <v>167</v>
      </c>
      <c r="J77" s="120" t="s">
        <v>243</v>
      </c>
      <c r="K77" s="163" t="s">
        <v>7</v>
      </c>
      <c r="L77" s="18">
        <v>1</v>
      </c>
      <c r="M77" s="163" t="s">
        <v>392</v>
      </c>
      <c r="N77" s="181"/>
      <c r="O77" s="120">
        <v>47</v>
      </c>
      <c r="P77" s="181">
        <v>9</v>
      </c>
      <c r="Q77" s="120">
        <v>7</v>
      </c>
      <c r="R77" s="120">
        <v>1</v>
      </c>
      <c r="S77" s="120" t="s">
        <v>5</v>
      </c>
      <c r="T77" s="120" t="s">
        <v>5</v>
      </c>
      <c r="U77" s="120" t="s">
        <v>5</v>
      </c>
      <c r="V77" s="163" t="s">
        <v>5</v>
      </c>
      <c r="W77" s="163" t="s">
        <v>5</v>
      </c>
      <c r="X77" s="120" t="s">
        <v>5</v>
      </c>
      <c r="Y77" s="120" t="s">
        <v>5</v>
      </c>
      <c r="Z77" s="181" t="s">
        <v>5</v>
      </c>
      <c r="AA77" s="120" t="s">
        <v>5</v>
      </c>
      <c r="AB77" s="163" t="s">
        <v>7</v>
      </c>
    </row>
    <row r="78" spans="2:28" x14ac:dyDescent="0.25">
      <c r="B78" s="123">
        <v>33</v>
      </c>
      <c r="C78" s="18">
        <v>1</v>
      </c>
      <c r="D78" s="166">
        <v>107</v>
      </c>
      <c r="E78" s="163" t="s">
        <v>12</v>
      </c>
      <c r="F78" s="163" t="s">
        <v>40</v>
      </c>
      <c r="G78" s="166">
        <v>4</v>
      </c>
      <c r="H78" s="163" t="s">
        <v>113</v>
      </c>
      <c r="I78" s="163" t="s">
        <v>167</v>
      </c>
      <c r="J78" s="163" t="s">
        <v>259</v>
      </c>
      <c r="K78" s="163" t="s">
        <v>6</v>
      </c>
      <c r="L78" s="18">
        <v>1</v>
      </c>
      <c r="M78" s="120" t="s">
        <v>393</v>
      </c>
      <c r="N78" s="181"/>
      <c r="O78" s="120">
        <v>47</v>
      </c>
      <c r="P78" s="181">
        <v>5</v>
      </c>
      <c r="Q78" s="120">
        <v>3</v>
      </c>
      <c r="R78" s="163">
        <v>3</v>
      </c>
      <c r="S78" s="163" t="s">
        <v>5</v>
      </c>
      <c r="T78" s="163" t="s">
        <v>5</v>
      </c>
      <c r="U78" s="163" t="s">
        <v>5</v>
      </c>
      <c r="V78" s="163" t="s">
        <v>5</v>
      </c>
      <c r="W78" s="163" t="s">
        <v>5</v>
      </c>
      <c r="X78" s="120" t="s">
        <v>5</v>
      </c>
      <c r="Y78" s="120" t="s">
        <v>5</v>
      </c>
      <c r="Z78" s="181" t="s">
        <v>5</v>
      </c>
      <c r="AA78" s="120" t="s">
        <v>5</v>
      </c>
      <c r="AB78" s="163" t="s">
        <v>6</v>
      </c>
    </row>
    <row r="79" spans="2:28" x14ac:dyDescent="0.25">
      <c r="B79" s="166">
        <v>34</v>
      </c>
      <c r="C79" s="18">
        <v>1</v>
      </c>
      <c r="D79" s="123">
        <v>108</v>
      </c>
      <c r="E79" s="120" t="s">
        <v>40</v>
      </c>
      <c r="F79" s="120" t="s">
        <v>12</v>
      </c>
      <c r="G79" s="123">
        <v>5</v>
      </c>
      <c r="H79" s="120" t="s">
        <v>261</v>
      </c>
      <c r="I79" s="120" t="s">
        <v>167</v>
      </c>
      <c r="J79" s="120" t="s">
        <v>262</v>
      </c>
      <c r="K79" s="163" t="s">
        <v>7</v>
      </c>
      <c r="L79" s="18">
        <v>1</v>
      </c>
      <c r="M79" s="120" t="s">
        <v>394</v>
      </c>
      <c r="N79" s="181"/>
      <c r="O79" s="120">
        <v>75</v>
      </c>
      <c r="P79" s="181">
        <v>35</v>
      </c>
      <c r="Q79" s="120">
        <v>1</v>
      </c>
      <c r="R79" s="120">
        <v>9</v>
      </c>
      <c r="S79" s="120" t="s">
        <v>357</v>
      </c>
      <c r="T79" s="120" t="s">
        <v>245</v>
      </c>
      <c r="U79" s="120" t="s">
        <v>358</v>
      </c>
      <c r="V79" s="163" t="s">
        <v>7</v>
      </c>
      <c r="W79" s="18"/>
      <c r="X79" s="120"/>
      <c r="Y79" s="120">
        <v>68</v>
      </c>
      <c r="Z79" s="181">
        <v>34</v>
      </c>
      <c r="AA79" s="120">
        <v>8</v>
      </c>
      <c r="AB79" s="163" t="s">
        <v>7</v>
      </c>
    </row>
    <row r="80" spans="2:28" x14ac:dyDescent="0.25">
      <c r="B80" s="166">
        <v>35</v>
      </c>
      <c r="C80" s="165">
        <v>2</v>
      </c>
      <c r="D80" s="131">
        <v>2</v>
      </c>
      <c r="E80" s="162" t="s">
        <v>42</v>
      </c>
      <c r="F80" s="162" t="s">
        <v>34</v>
      </c>
      <c r="G80" s="131">
        <v>2</v>
      </c>
      <c r="H80" s="162" t="s">
        <v>104</v>
      </c>
      <c r="I80" s="162" t="s">
        <v>264</v>
      </c>
      <c r="J80" s="162" t="s">
        <v>269</v>
      </c>
      <c r="K80" s="163" t="s">
        <v>7</v>
      </c>
      <c r="L80" s="18">
        <v>1</v>
      </c>
      <c r="M80" s="163" t="s">
        <v>395</v>
      </c>
      <c r="N80" s="181"/>
      <c r="O80" s="163">
        <v>62</v>
      </c>
      <c r="P80" s="181">
        <v>18</v>
      </c>
      <c r="Q80" s="163">
        <v>9</v>
      </c>
      <c r="R80" s="163">
        <v>14</v>
      </c>
      <c r="S80" s="162" t="s">
        <v>187</v>
      </c>
      <c r="T80" s="162" t="s">
        <v>263</v>
      </c>
      <c r="U80" s="162" t="s">
        <v>359</v>
      </c>
      <c r="V80" s="163" t="s">
        <v>7</v>
      </c>
      <c r="W80" s="18"/>
      <c r="X80" s="163"/>
      <c r="Y80" s="120">
        <v>44</v>
      </c>
      <c r="Z80" s="181">
        <v>12</v>
      </c>
      <c r="AA80" s="120">
        <v>2</v>
      </c>
      <c r="AB80" s="163" t="s">
        <v>7</v>
      </c>
    </row>
    <row r="81" spans="1:28" x14ac:dyDescent="0.25">
      <c r="B81" s="166">
        <v>36</v>
      </c>
      <c r="C81" s="165">
        <v>2</v>
      </c>
      <c r="D81" s="131">
        <v>4</v>
      </c>
      <c r="E81" s="162" t="s">
        <v>42</v>
      </c>
      <c r="F81" s="162" t="s">
        <v>34</v>
      </c>
      <c r="G81" s="131">
        <v>4</v>
      </c>
      <c r="H81" s="162" t="s">
        <v>102</v>
      </c>
      <c r="I81" s="162" t="s">
        <v>266</v>
      </c>
      <c r="J81" s="162" t="s">
        <v>267</v>
      </c>
      <c r="K81" s="163" t="s">
        <v>7</v>
      </c>
      <c r="L81" s="18"/>
      <c r="M81" s="120"/>
      <c r="N81" s="181"/>
      <c r="O81" s="120">
        <v>45</v>
      </c>
      <c r="P81" s="129" t="s">
        <v>560</v>
      </c>
      <c r="Q81" s="120">
        <v>1</v>
      </c>
      <c r="R81" s="162">
        <v>6</v>
      </c>
      <c r="S81" s="162" t="s">
        <v>360</v>
      </c>
      <c r="T81" s="162" t="s">
        <v>268</v>
      </c>
      <c r="U81" s="162" t="s">
        <v>361</v>
      </c>
      <c r="V81" s="163" t="s">
        <v>7</v>
      </c>
      <c r="W81" s="18"/>
      <c r="X81" s="120"/>
      <c r="Y81" s="120">
        <v>61</v>
      </c>
      <c r="Z81" s="181">
        <v>33</v>
      </c>
      <c r="AA81" s="120">
        <v>3</v>
      </c>
      <c r="AB81" s="163" t="s">
        <v>7</v>
      </c>
    </row>
    <row r="82" spans="1:28" x14ac:dyDescent="0.25">
      <c r="B82" s="166">
        <v>51</v>
      </c>
      <c r="C82" s="165">
        <v>2</v>
      </c>
      <c r="D82" s="131">
        <v>44</v>
      </c>
      <c r="E82" s="162" t="s">
        <v>53</v>
      </c>
      <c r="F82" s="162" t="s">
        <v>13</v>
      </c>
      <c r="G82" s="131">
        <v>2</v>
      </c>
      <c r="H82" s="162" t="s">
        <v>113</v>
      </c>
      <c r="I82" s="162" t="s">
        <v>385</v>
      </c>
      <c r="J82" s="162" t="s">
        <v>384</v>
      </c>
      <c r="K82" s="27" t="s">
        <v>7</v>
      </c>
      <c r="L82" s="90">
        <v>1</v>
      </c>
      <c r="M82" s="27" t="s">
        <v>558</v>
      </c>
      <c r="N82" s="27"/>
      <c r="O82" s="120">
        <v>48</v>
      </c>
      <c r="P82" s="181">
        <v>20</v>
      </c>
      <c r="Q82" s="120">
        <v>20</v>
      </c>
      <c r="R82" s="162">
        <v>2</v>
      </c>
      <c r="S82" s="162" t="s">
        <v>5</v>
      </c>
      <c r="T82" s="162" t="s">
        <v>5</v>
      </c>
      <c r="U82" s="162" t="s">
        <v>5</v>
      </c>
      <c r="V82" s="163" t="s">
        <v>5</v>
      </c>
      <c r="W82" s="18" t="s">
        <v>5</v>
      </c>
      <c r="X82" s="120" t="s">
        <v>5</v>
      </c>
      <c r="Y82" s="120" t="s">
        <v>5</v>
      </c>
      <c r="Z82" s="181" t="s">
        <v>5</v>
      </c>
      <c r="AA82" s="120" t="s">
        <v>5</v>
      </c>
      <c r="AB82" s="27" t="s">
        <v>7</v>
      </c>
    </row>
    <row r="83" spans="1:28" x14ac:dyDescent="0.25">
      <c r="B83" s="132">
        <v>65</v>
      </c>
      <c r="C83" s="19" t="s">
        <v>130</v>
      </c>
      <c r="D83" s="167">
        <v>37</v>
      </c>
      <c r="E83" s="164" t="s">
        <v>33</v>
      </c>
      <c r="F83" s="164" t="s">
        <v>12</v>
      </c>
      <c r="G83" s="167">
        <v>6</v>
      </c>
      <c r="H83" s="164" t="s">
        <v>492</v>
      </c>
      <c r="I83" s="164" t="s">
        <v>494</v>
      </c>
      <c r="J83" s="164" t="s">
        <v>493</v>
      </c>
      <c r="K83" s="164" t="s">
        <v>6</v>
      </c>
      <c r="L83" s="19"/>
      <c r="M83" s="164"/>
      <c r="N83" s="180"/>
      <c r="O83" s="164">
        <v>74</v>
      </c>
      <c r="P83" s="134" t="s">
        <v>260</v>
      </c>
      <c r="Q83" s="164">
        <v>4</v>
      </c>
      <c r="R83" s="164">
        <v>1</v>
      </c>
      <c r="S83" s="164" t="s">
        <v>107</v>
      </c>
      <c r="T83" s="164" t="s">
        <v>559</v>
      </c>
      <c r="U83" s="164" t="s">
        <v>491</v>
      </c>
      <c r="V83" s="164" t="s">
        <v>6</v>
      </c>
      <c r="W83" s="19" t="s">
        <v>260</v>
      </c>
      <c r="X83" s="164"/>
      <c r="Y83" s="164">
        <v>73</v>
      </c>
      <c r="Z83" s="180">
        <v>47</v>
      </c>
      <c r="AA83" s="164">
        <v>5</v>
      </c>
      <c r="AB83" s="164" t="s">
        <v>6</v>
      </c>
    </row>
    <row r="84" spans="1:28" x14ac:dyDescent="0.25">
      <c r="A84" s="6" t="s">
        <v>14</v>
      </c>
    </row>
    <row r="86" spans="1:28" ht="15" customHeight="1" x14ac:dyDescent="0.25">
      <c r="B86" s="296" t="s">
        <v>0</v>
      </c>
      <c r="C86" s="298" t="s">
        <v>258</v>
      </c>
      <c r="D86" s="300" t="s">
        <v>153</v>
      </c>
      <c r="E86" s="228" t="s">
        <v>2</v>
      </c>
      <c r="F86" s="228" t="s">
        <v>3</v>
      </c>
      <c r="G86" s="294" t="s">
        <v>386</v>
      </c>
      <c r="H86" s="156" t="s">
        <v>314</v>
      </c>
      <c r="I86" s="228" t="s">
        <v>155</v>
      </c>
      <c r="J86" s="228" t="s">
        <v>156</v>
      </c>
      <c r="K86" s="156" t="s">
        <v>312</v>
      </c>
      <c r="L86" s="286" t="s">
        <v>387</v>
      </c>
      <c r="M86" s="287"/>
      <c r="N86" s="186"/>
      <c r="O86" s="175" t="s">
        <v>154</v>
      </c>
      <c r="P86" s="175" t="s">
        <v>180</v>
      </c>
      <c r="Q86" s="175" t="s">
        <v>286</v>
      </c>
      <c r="R86" s="175" t="s">
        <v>426</v>
      </c>
      <c r="S86" s="156" t="s">
        <v>551</v>
      </c>
      <c r="T86" s="156" t="s">
        <v>225</v>
      </c>
      <c r="U86" s="290" t="s">
        <v>156</v>
      </c>
      <c r="V86" s="156" t="s">
        <v>312</v>
      </c>
      <c r="W86" s="286" t="s">
        <v>387</v>
      </c>
      <c r="X86" s="287"/>
      <c r="Y86" s="175" t="s">
        <v>154</v>
      </c>
      <c r="Z86" s="175" t="s">
        <v>180</v>
      </c>
      <c r="AA86" s="175" t="s">
        <v>286</v>
      </c>
      <c r="AB86" s="290" t="s">
        <v>78</v>
      </c>
    </row>
    <row r="87" spans="1:28" s="3" customFormat="1" ht="15" customHeight="1" x14ac:dyDescent="0.25">
      <c r="B87" s="297"/>
      <c r="C87" s="299"/>
      <c r="D87" s="301"/>
      <c r="E87" s="229"/>
      <c r="F87" s="229"/>
      <c r="G87" s="295"/>
      <c r="H87" s="157" t="s">
        <v>552</v>
      </c>
      <c r="I87" s="229"/>
      <c r="J87" s="229"/>
      <c r="K87" s="157" t="s">
        <v>313</v>
      </c>
      <c r="L87" s="288"/>
      <c r="M87" s="289"/>
      <c r="N87" s="187"/>
      <c r="O87" s="291" t="s">
        <v>159</v>
      </c>
      <c r="P87" s="291"/>
      <c r="Q87" s="291"/>
      <c r="R87" s="291"/>
      <c r="S87" s="157" t="s">
        <v>552</v>
      </c>
      <c r="T87" s="157" t="s">
        <v>226</v>
      </c>
      <c r="U87" s="291"/>
      <c r="V87" s="157" t="s">
        <v>313</v>
      </c>
      <c r="W87" s="288"/>
      <c r="X87" s="289"/>
      <c r="Y87" s="292" t="s">
        <v>159</v>
      </c>
      <c r="Z87" s="292"/>
      <c r="AA87" s="293"/>
      <c r="AB87" s="291"/>
    </row>
    <row r="88" spans="1:28" s="3" customFormat="1" ht="2.1" customHeight="1" x14ac:dyDescent="0.25">
      <c r="B88" s="135"/>
      <c r="C88" s="73"/>
      <c r="D88" s="136"/>
      <c r="E88" s="160"/>
      <c r="F88" s="160"/>
      <c r="G88" s="74"/>
      <c r="H88" s="160"/>
      <c r="I88" s="160"/>
      <c r="J88" s="160"/>
      <c r="K88" s="160"/>
      <c r="L88" s="158"/>
      <c r="M88" s="159"/>
      <c r="N88" s="185"/>
      <c r="O88" s="160"/>
      <c r="P88" s="188"/>
      <c r="Q88" s="160"/>
      <c r="R88" s="160"/>
      <c r="S88" s="160"/>
      <c r="T88" s="160"/>
      <c r="U88" s="160"/>
      <c r="V88" s="161"/>
      <c r="W88" s="158"/>
      <c r="X88" s="159"/>
      <c r="Y88" s="161"/>
      <c r="Z88" s="189"/>
      <c r="AA88" s="161"/>
      <c r="AB88" s="161"/>
    </row>
    <row r="89" spans="1:28" x14ac:dyDescent="0.25">
      <c r="B89" s="172">
        <v>1</v>
      </c>
      <c r="C89" s="18">
        <v>1</v>
      </c>
      <c r="D89" s="172">
        <v>34</v>
      </c>
      <c r="E89" s="170" t="s">
        <v>51</v>
      </c>
      <c r="F89" s="170" t="s">
        <v>32</v>
      </c>
      <c r="G89" s="172">
        <v>5</v>
      </c>
      <c r="H89" s="170" t="s">
        <v>176</v>
      </c>
      <c r="I89" s="170" t="s">
        <v>179</v>
      </c>
      <c r="J89" s="170" t="s">
        <v>178</v>
      </c>
      <c r="K89" s="27" t="s">
        <v>7</v>
      </c>
      <c r="L89" s="18" t="s">
        <v>5</v>
      </c>
      <c r="M89" s="170" t="s">
        <v>5</v>
      </c>
      <c r="N89" s="181"/>
      <c r="O89" s="170">
        <v>91</v>
      </c>
      <c r="P89" s="27">
        <v>1</v>
      </c>
      <c r="Q89" s="170">
        <v>1</v>
      </c>
      <c r="R89" s="170">
        <v>1</v>
      </c>
      <c r="S89" s="170" t="s">
        <v>96</v>
      </c>
      <c r="T89" s="170" t="s">
        <v>255</v>
      </c>
      <c r="U89" s="170" t="s">
        <v>326</v>
      </c>
      <c r="V89" s="27" t="s">
        <v>7</v>
      </c>
      <c r="W89" s="90"/>
      <c r="X89" s="27"/>
      <c r="Y89" s="170">
        <v>90</v>
      </c>
      <c r="Z89" s="181">
        <v>58</v>
      </c>
      <c r="AA89" s="170">
        <v>2</v>
      </c>
      <c r="AB89" s="27" t="s">
        <v>7</v>
      </c>
    </row>
    <row r="90" spans="1:28" x14ac:dyDescent="0.25">
      <c r="B90" s="172">
        <f>B89+1</f>
        <v>2</v>
      </c>
      <c r="C90" s="18">
        <v>1</v>
      </c>
      <c r="D90" s="172">
        <v>55</v>
      </c>
      <c r="E90" s="170" t="s">
        <v>49</v>
      </c>
      <c r="F90" s="170" t="s">
        <v>193</v>
      </c>
      <c r="G90" s="172">
        <v>5</v>
      </c>
      <c r="H90" s="170" t="s">
        <v>111</v>
      </c>
      <c r="I90" s="170" t="s">
        <v>167</v>
      </c>
      <c r="J90" s="170" t="s">
        <v>198</v>
      </c>
      <c r="K90" s="170" t="s">
        <v>6</v>
      </c>
      <c r="L90" s="18" t="s">
        <v>5</v>
      </c>
      <c r="M90" s="170" t="s">
        <v>5</v>
      </c>
      <c r="N90" s="181"/>
      <c r="O90" s="170">
        <v>75</v>
      </c>
      <c r="P90" s="181">
        <v>5</v>
      </c>
      <c r="Q90" s="170">
        <v>5</v>
      </c>
      <c r="R90" s="170">
        <v>5</v>
      </c>
      <c r="S90" s="170" t="s">
        <v>209</v>
      </c>
      <c r="T90" s="170" t="s">
        <v>245</v>
      </c>
      <c r="U90" s="170" t="s">
        <v>340</v>
      </c>
      <c r="V90" s="170" t="s">
        <v>6</v>
      </c>
      <c r="W90" s="18"/>
      <c r="X90" s="170"/>
      <c r="Y90" s="170">
        <v>82</v>
      </c>
      <c r="Z90" s="181">
        <v>48</v>
      </c>
      <c r="AA90" s="170">
        <v>6</v>
      </c>
      <c r="AB90" s="170" t="s">
        <v>6</v>
      </c>
    </row>
    <row r="91" spans="1:28" x14ac:dyDescent="0.25">
      <c r="B91" s="172">
        <f t="shared" ref="B91:B103" si="0">B90+1</f>
        <v>3</v>
      </c>
      <c r="C91" s="18" t="s">
        <v>130</v>
      </c>
      <c r="D91" s="172">
        <v>37</v>
      </c>
      <c r="E91" s="170" t="s">
        <v>33</v>
      </c>
      <c r="F91" s="170" t="s">
        <v>12</v>
      </c>
      <c r="G91" s="172">
        <v>6</v>
      </c>
      <c r="H91" s="170" t="s">
        <v>492</v>
      </c>
      <c r="I91" s="170" t="s">
        <v>494</v>
      </c>
      <c r="J91" s="77" t="s">
        <v>493</v>
      </c>
      <c r="K91" s="170" t="s">
        <v>6</v>
      </c>
      <c r="L91" s="18"/>
      <c r="M91" s="170"/>
      <c r="N91" s="181"/>
      <c r="O91" s="170">
        <v>74</v>
      </c>
      <c r="P91" s="181" t="s">
        <v>561</v>
      </c>
      <c r="Q91" s="170">
        <v>4</v>
      </c>
      <c r="R91" s="170">
        <v>1</v>
      </c>
      <c r="S91" s="170" t="s">
        <v>107</v>
      </c>
      <c r="T91" s="170" t="s">
        <v>559</v>
      </c>
      <c r="U91" s="170" t="s">
        <v>491</v>
      </c>
      <c r="V91" s="170" t="s">
        <v>6</v>
      </c>
      <c r="W91" s="18" t="s">
        <v>260</v>
      </c>
      <c r="X91" s="170"/>
      <c r="Y91" s="170">
        <v>73</v>
      </c>
      <c r="Z91" s="181">
        <v>47</v>
      </c>
      <c r="AA91" s="170">
        <v>5</v>
      </c>
      <c r="AB91" s="170" t="s">
        <v>6</v>
      </c>
    </row>
    <row r="92" spans="1:28" x14ac:dyDescent="0.25">
      <c r="B92" s="172">
        <f t="shared" si="0"/>
        <v>4</v>
      </c>
      <c r="C92" s="18">
        <v>1</v>
      </c>
      <c r="D92" s="172">
        <v>108</v>
      </c>
      <c r="E92" s="170" t="s">
        <v>40</v>
      </c>
      <c r="F92" s="170" t="s">
        <v>12</v>
      </c>
      <c r="G92" s="172">
        <v>5</v>
      </c>
      <c r="H92" s="170" t="s">
        <v>261</v>
      </c>
      <c r="I92" s="170" t="s">
        <v>167</v>
      </c>
      <c r="J92" s="170" t="s">
        <v>262</v>
      </c>
      <c r="K92" s="170" t="s">
        <v>7</v>
      </c>
      <c r="L92" s="18">
        <v>1</v>
      </c>
      <c r="M92" s="170" t="s">
        <v>394</v>
      </c>
      <c r="N92" s="181"/>
      <c r="O92" s="170">
        <v>75</v>
      </c>
      <c r="P92" s="181">
        <v>35</v>
      </c>
      <c r="Q92" s="170">
        <v>1</v>
      </c>
      <c r="R92" s="170">
        <v>9</v>
      </c>
      <c r="S92" s="170" t="s">
        <v>357</v>
      </c>
      <c r="T92" s="170" t="s">
        <v>245</v>
      </c>
      <c r="U92" s="170" t="s">
        <v>358</v>
      </c>
      <c r="V92" s="170" t="s">
        <v>7</v>
      </c>
      <c r="W92" s="18"/>
      <c r="X92" s="170"/>
      <c r="Y92" s="170">
        <v>68</v>
      </c>
      <c r="Z92" s="181">
        <v>34</v>
      </c>
      <c r="AA92" s="170">
        <v>8</v>
      </c>
      <c r="AB92" s="170" t="s">
        <v>7</v>
      </c>
    </row>
    <row r="93" spans="1:28" x14ac:dyDescent="0.25">
      <c r="B93" s="172">
        <f t="shared" si="0"/>
        <v>5</v>
      </c>
      <c r="C93" s="18">
        <v>2</v>
      </c>
      <c r="D93" s="172">
        <v>4</v>
      </c>
      <c r="E93" s="170" t="s">
        <v>42</v>
      </c>
      <c r="F93" s="170" t="s">
        <v>34</v>
      </c>
      <c r="G93" s="172">
        <v>4</v>
      </c>
      <c r="H93" s="170" t="s">
        <v>102</v>
      </c>
      <c r="I93" s="170" t="s">
        <v>266</v>
      </c>
      <c r="J93" s="170" t="s">
        <v>267</v>
      </c>
      <c r="K93" s="170" t="s">
        <v>7</v>
      </c>
      <c r="L93" s="18" t="s">
        <v>5</v>
      </c>
      <c r="M93" s="176" t="s">
        <v>5</v>
      </c>
      <c r="N93" s="181"/>
      <c r="O93" s="170">
        <v>45</v>
      </c>
      <c r="P93" s="181" t="s">
        <v>560</v>
      </c>
      <c r="Q93" s="170">
        <v>1</v>
      </c>
      <c r="R93" s="170">
        <v>6</v>
      </c>
      <c r="S93" s="170" t="s">
        <v>360</v>
      </c>
      <c r="T93" s="170" t="s">
        <v>268</v>
      </c>
      <c r="U93" s="170" t="s">
        <v>361</v>
      </c>
      <c r="V93" s="170" t="s">
        <v>7</v>
      </c>
      <c r="W93" s="18"/>
      <c r="X93" s="170"/>
      <c r="Y93" s="170">
        <v>61</v>
      </c>
      <c r="Z93" s="181">
        <v>33</v>
      </c>
      <c r="AA93" s="170">
        <v>3</v>
      </c>
      <c r="AB93" s="170" t="s">
        <v>7</v>
      </c>
    </row>
    <row r="94" spans="1:28" x14ac:dyDescent="0.25">
      <c r="B94" s="172">
        <f t="shared" si="0"/>
        <v>6</v>
      </c>
      <c r="C94" s="18">
        <v>1</v>
      </c>
      <c r="D94" s="172">
        <v>52</v>
      </c>
      <c r="E94" s="170" t="s">
        <v>193</v>
      </c>
      <c r="F94" s="170" t="s">
        <v>49</v>
      </c>
      <c r="G94" s="172">
        <v>2</v>
      </c>
      <c r="H94" s="170" t="s">
        <v>98</v>
      </c>
      <c r="I94" s="170" t="s">
        <v>183</v>
      </c>
      <c r="J94" s="170" t="s">
        <v>195</v>
      </c>
      <c r="K94" s="170" t="s">
        <v>7</v>
      </c>
      <c r="L94" s="18">
        <v>1</v>
      </c>
      <c r="M94" s="170" t="s">
        <v>389</v>
      </c>
      <c r="N94" s="181"/>
      <c r="O94" s="170">
        <v>63</v>
      </c>
      <c r="P94" s="181">
        <v>13</v>
      </c>
      <c r="Q94" s="170">
        <v>11</v>
      </c>
      <c r="R94" s="170">
        <v>11</v>
      </c>
      <c r="S94" s="170" t="s">
        <v>335</v>
      </c>
      <c r="T94" s="170" t="s">
        <v>244</v>
      </c>
      <c r="U94" s="170" t="s">
        <v>336</v>
      </c>
      <c r="V94" s="27" t="s">
        <v>7</v>
      </c>
      <c r="W94" s="90"/>
      <c r="X94" s="27"/>
      <c r="Y94" s="170">
        <v>56</v>
      </c>
      <c r="Z94" s="181">
        <v>32</v>
      </c>
      <c r="AA94" s="170">
        <v>8</v>
      </c>
      <c r="AB94" s="27" t="s">
        <v>7</v>
      </c>
    </row>
    <row r="95" spans="1:28" x14ac:dyDescent="0.25">
      <c r="B95" s="172">
        <f t="shared" si="0"/>
        <v>7</v>
      </c>
      <c r="C95" s="18">
        <v>1</v>
      </c>
      <c r="D95" s="172">
        <v>70</v>
      </c>
      <c r="E95" s="172" t="s">
        <v>206</v>
      </c>
      <c r="F95" s="172" t="s">
        <v>53</v>
      </c>
      <c r="G95" s="172">
        <v>4</v>
      </c>
      <c r="H95" s="172" t="s">
        <v>108</v>
      </c>
      <c r="I95" s="172" t="s">
        <v>211</v>
      </c>
      <c r="J95" s="172" t="s">
        <v>210</v>
      </c>
      <c r="K95" s="172" t="s">
        <v>6</v>
      </c>
      <c r="L95" s="18">
        <v>1</v>
      </c>
      <c r="M95" s="172" t="s">
        <v>391</v>
      </c>
      <c r="N95" s="184"/>
      <c r="O95" s="172">
        <v>58</v>
      </c>
      <c r="P95" s="181">
        <v>12</v>
      </c>
      <c r="Q95" s="172">
        <v>2</v>
      </c>
      <c r="R95" s="172">
        <v>8</v>
      </c>
      <c r="S95" s="172" t="s">
        <v>209</v>
      </c>
      <c r="T95" s="172" t="s">
        <v>246</v>
      </c>
      <c r="U95" s="172" t="s">
        <v>344</v>
      </c>
      <c r="V95" s="172" t="s">
        <v>6</v>
      </c>
      <c r="W95" s="18"/>
      <c r="X95" s="172"/>
      <c r="Y95" s="170">
        <v>52</v>
      </c>
      <c r="Z95" s="181">
        <v>38</v>
      </c>
      <c r="AA95" s="170">
        <v>1</v>
      </c>
      <c r="AB95" s="172" t="s">
        <v>6</v>
      </c>
    </row>
    <row r="96" spans="1:28" x14ac:dyDescent="0.25">
      <c r="B96" s="172">
        <f t="shared" si="0"/>
        <v>8</v>
      </c>
      <c r="C96" s="18">
        <v>2</v>
      </c>
      <c r="D96" s="172">
        <v>44</v>
      </c>
      <c r="E96" s="170" t="s">
        <v>53</v>
      </c>
      <c r="F96" s="170" t="s">
        <v>13</v>
      </c>
      <c r="G96" s="172">
        <v>2</v>
      </c>
      <c r="H96" s="170" t="s">
        <v>113</v>
      </c>
      <c r="I96" s="170" t="s">
        <v>385</v>
      </c>
      <c r="J96" s="170" t="s">
        <v>384</v>
      </c>
      <c r="K96" s="27" t="s">
        <v>7</v>
      </c>
      <c r="L96" s="90">
        <v>1</v>
      </c>
      <c r="M96" s="27" t="s">
        <v>558</v>
      </c>
      <c r="N96" s="27"/>
      <c r="O96" s="170">
        <v>48</v>
      </c>
      <c r="P96" s="181">
        <v>20</v>
      </c>
      <c r="Q96" s="170">
        <v>20</v>
      </c>
      <c r="R96" s="170">
        <v>2</v>
      </c>
      <c r="S96" s="170" t="s">
        <v>113</v>
      </c>
      <c r="T96" s="170" t="s">
        <v>385</v>
      </c>
      <c r="U96" s="170" t="s">
        <v>384</v>
      </c>
      <c r="V96" s="27" t="s">
        <v>7</v>
      </c>
      <c r="W96" s="90">
        <v>1</v>
      </c>
      <c r="X96" s="27" t="s">
        <v>558</v>
      </c>
      <c r="Y96" s="170">
        <v>48</v>
      </c>
      <c r="Z96" s="181">
        <v>20</v>
      </c>
      <c r="AA96" s="170">
        <v>20</v>
      </c>
      <c r="AB96" s="27" t="s">
        <v>7</v>
      </c>
    </row>
    <row r="97" spans="2:28" x14ac:dyDescent="0.25">
      <c r="B97" s="172">
        <f t="shared" si="0"/>
        <v>9</v>
      </c>
      <c r="C97" s="18">
        <v>1</v>
      </c>
      <c r="D97" s="172">
        <v>104</v>
      </c>
      <c r="E97" s="170" t="s">
        <v>40</v>
      </c>
      <c r="F97" s="170" t="s">
        <v>12</v>
      </c>
      <c r="G97" s="172">
        <v>1</v>
      </c>
      <c r="H97" s="170" t="s">
        <v>242</v>
      </c>
      <c r="I97" s="170" t="s">
        <v>167</v>
      </c>
      <c r="J97" s="170" t="s">
        <v>243</v>
      </c>
      <c r="K97" s="170" t="s">
        <v>7</v>
      </c>
      <c r="L97" s="18">
        <v>1</v>
      </c>
      <c r="M97" s="170" t="s">
        <v>392</v>
      </c>
      <c r="N97" s="181"/>
      <c r="O97" s="170">
        <v>47</v>
      </c>
      <c r="P97" s="181">
        <v>9</v>
      </c>
      <c r="Q97" s="170">
        <v>7</v>
      </c>
      <c r="R97" s="170">
        <v>1</v>
      </c>
      <c r="S97" s="170" t="s">
        <v>242</v>
      </c>
      <c r="T97" s="170" t="s">
        <v>167</v>
      </c>
      <c r="U97" s="170" t="s">
        <v>243</v>
      </c>
      <c r="V97" s="170" t="s">
        <v>7</v>
      </c>
      <c r="W97" s="18">
        <v>1</v>
      </c>
      <c r="X97" s="170" t="s">
        <v>392</v>
      </c>
      <c r="Y97" s="170">
        <v>47</v>
      </c>
      <c r="Z97" s="181">
        <v>9</v>
      </c>
      <c r="AA97" s="170">
        <v>7</v>
      </c>
      <c r="AB97" s="170" t="s">
        <v>7</v>
      </c>
    </row>
    <row r="98" spans="2:28" x14ac:dyDescent="0.25">
      <c r="B98" s="172">
        <f t="shared" si="0"/>
        <v>10</v>
      </c>
      <c r="C98" s="18">
        <v>1</v>
      </c>
      <c r="D98" s="172">
        <v>107</v>
      </c>
      <c r="E98" s="170" t="s">
        <v>12</v>
      </c>
      <c r="F98" s="170" t="s">
        <v>40</v>
      </c>
      <c r="G98" s="172">
        <v>4</v>
      </c>
      <c r="H98" s="170" t="s">
        <v>113</v>
      </c>
      <c r="I98" s="170" t="s">
        <v>167</v>
      </c>
      <c r="J98" s="170" t="s">
        <v>259</v>
      </c>
      <c r="K98" s="170" t="s">
        <v>6</v>
      </c>
      <c r="L98" s="18">
        <v>1</v>
      </c>
      <c r="M98" s="170" t="s">
        <v>393</v>
      </c>
      <c r="N98" s="181"/>
      <c r="O98" s="170">
        <v>47</v>
      </c>
      <c r="P98" s="181">
        <v>5</v>
      </c>
      <c r="Q98" s="170">
        <v>3</v>
      </c>
      <c r="R98" s="170">
        <v>3</v>
      </c>
      <c r="S98" s="170" t="s">
        <v>113</v>
      </c>
      <c r="T98" s="170" t="s">
        <v>167</v>
      </c>
      <c r="U98" s="170" t="s">
        <v>259</v>
      </c>
      <c r="V98" s="170" t="s">
        <v>6</v>
      </c>
      <c r="W98" s="18">
        <v>1</v>
      </c>
      <c r="X98" s="170" t="s">
        <v>393</v>
      </c>
      <c r="Y98" s="170">
        <v>47</v>
      </c>
      <c r="Z98" s="181">
        <v>5</v>
      </c>
      <c r="AA98" s="170">
        <v>3</v>
      </c>
      <c r="AB98" s="170" t="s">
        <v>6</v>
      </c>
    </row>
    <row r="99" spans="2:28" x14ac:dyDescent="0.25">
      <c r="B99" s="172">
        <f t="shared" si="0"/>
        <v>11</v>
      </c>
      <c r="C99" s="18">
        <v>1</v>
      </c>
      <c r="D99" s="172">
        <v>1</v>
      </c>
      <c r="E99" s="170" t="s">
        <v>71</v>
      </c>
      <c r="F99" s="170" t="s">
        <v>34</v>
      </c>
      <c r="G99" s="172">
        <v>1</v>
      </c>
      <c r="H99" s="170" t="s">
        <v>99</v>
      </c>
      <c r="I99" s="170" t="s">
        <v>157</v>
      </c>
      <c r="J99" s="170" t="s">
        <v>158</v>
      </c>
      <c r="K99" s="170" t="s">
        <v>7</v>
      </c>
      <c r="L99" s="18" t="s">
        <v>5</v>
      </c>
      <c r="M99" s="170" t="s">
        <v>5</v>
      </c>
      <c r="N99" s="181"/>
      <c r="O99" s="170">
        <v>47</v>
      </c>
      <c r="P99" s="181">
        <v>1</v>
      </c>
      <c r="Q99" s="170">
        <v>1</v>
      </c>
      <c r="R99" s="170">
        <v>1</v>
      </c>
      <c r="S99" s="170" t="s">
        <v>114</v>
      </c>
      <c r="T99" s="170" t="s">
        <v>249</v>
      </c>
      <c r="U99" s="170" t="s">
        <v>316</v>
      </c>
      <c r="V99" s="27" t="s">
        <v>7</v>
      </c>
      <c r="W99" s="90"/>
      <c r="X99" s="27"/>
      <c r="Y99" s="170">
        <v>46</v>
      </c>
      <c r="Z99" s="181">
        <v>16</v>
      </c>
      <c r="AA99" s="170">
        <v>4</v>
      </c>
      <c r="AB99" s="27" t="s">
        <v>7</v>
      </c>
    </row>
    <row r="100" spans="2:28" x14ac:dyDescent="0.25">
      <c r="B100" s="172">
        <f t="shared" si="0"/>
        <v>12</v>
      </c>
      <c r="C100" s="171">
        <v>2</v>
      </c>
      <c r="D100" s="131">
        <v>2</v>
      </c>
      <c r="E100" s="173" t="s">
        <v>42</v>
      </c>
      <c r="F100" s="173" t="s">
        <v>34</v>
      </c>
      <c r="G100" s="131">
        <v>2</v>
      </c>
      <c r="H100" s="173" t="s">
        <v>104</v>
      </c>
      <c r="I100" s="173" t="s">
        <v>264</v>
      </c>
      <c r="J100" s="173" t="s">
        <v>269</v>
      </c>
      <c r="K100" s="170" t="s">
        <v>7</v>
      </c>
      <c r="L100" s="18">
        <v>1</v>
      </c>
      <c r="M100" s="170" t="s">
        <v>395</v>
      </c>
      <c r="N100" s="181"/>
      <c r="O100" s="170">
        <v>62</v>
      </c>
      <c r="P100" s="181">
        <v>18</v>
      </c>
      <c r="Q100" s="170">
        <v>9</v>
      </c>
      <c r="R100" s="170">
        <v>14</v>
      </c>
      <c r="S100" s="173" t="s">
        <v>187</v>
      </c>
      <c r="T100" s="173" t="s">
        <v>263</v>
      </c>
      <c r="U100" s="173" t="s">
        <v>359</v>
      </c>
      <c r="V100" s="170" t="s">
        <v>7</v>
      </c>
      <c r="W100" s="18"/>
      <c r="X100" s="170"/>
      <c r="Y100" s="170">
        <v>44</v>
      </c>
      <c r="Z100" s="181">
        <v>12</v>
      </c>
      <c r="AA100" s="170">
        <v>2</v>
      </c>
      <c r="AB100" s="170" t="s">
        <v>7</v>
      </c>
    </row>
    <row r="101" spans="2:28" x14ac:dyDescent="0.25">
      <c r="B101" s="172">
        <f t="shared" si="0"/>
        <v>13</v>
      </c>
      <c r="C101" s="171">
        <v>1</v>
      </c>
      <c r="D101" s="131">
        <v>92</v>
      </c>
      <c r="E101" s="173" t="s">
        <v>43</v>
      </c>
      <c r="F101" s="173" t="s">
        <v>218</v>
      </c>
      <c r="G101" s="131">
        <v>6</v>
      </c>
      <c r="H101" s="173" t="s">
        <v>222</v>
      </c>
      <c r="I101" s="173" t="s">
        <v>223</v>
      </c>
      <c r="J101" s="173" t="s">
        <v>224</v>
      </c>
      <c r="K101" s="27" t="s">
        <v>6</v>
      </c>
      <c r="L101" s="18" t="s">
        <v>5</v>
      </c>
      <c r="M101" s="170" t="s">
        <v>5</v>
      </c>
      <c r="N101" s="181"/>
      <c r="O101" s="170">
        <v>43</v>
      </c>
      <c r="P101" s="181">
        <v>1</v>
      </c>
      <c r="Q101" s="170">
        <v>1</v>
      </c>
      <c r="R101" s="173">
        <v>1</v>
      </c>
      <c r="S101" s="173" t="s">
        <v>352</v>
      </c>
      <c r="T101" s="173" t="s">
        <v>227</v>
      </c>
      <c r="U101" s="173" t="s">
        <v>353</v>
      </c>
      <c r="V101" s="170" t="s">
        <v>6</v>
      </c>
      <c r="W101" s="18" t="s">
        <v>5</v>
      </c>
      <c r="X101" s="170" t="s">
        <v>5</v>
      </c>
      <c r="Y101" s="170">
        <v>42</v>
      </c>
      <c r="Z101" s="181">
        <v>2</v>
      </c>
      <c r="AA101" s="170">
        <v>2</v>
      </c>
      <c r="AB101" s="170" t="s">
        <v>6</v>
      </c>
    </row>
    <row r="102" spans="2:28" x14ac:dyDescent="0.25">
      <c r="B102" s="172">
        <f t="shared" si="0"/>
        <v>14</v>
      </c>
      <c r="C102" s="171">
        <v>1</v>
      </c>
      <c r="D102" s="131">
        <v>53</v>
      </c>
      <c r="E102" s="173" t="s">
        <v>49</v>
      </c>
      <c r="F102" s="173" t="s">
        <v>193</v>
      </c>
      <c r="G102" s="131">
        <v>3</v>
      </c>
      <c r="H102" s="173" t="s">
        <v>194</v>
      </c>
      <c r="I102" s="173" t="s">
        <v>196</v>
      </c>
      <c r="J102" s="173" t="s">
        <v>197</v>
      </c>
      <c r="K102" s="170" t="s">
        <v>6</v>
      </c>
      <c r="L102" s="18">
        <v>1</v>
      </c>
      <c r="M102" s="170" t="s">
        <v>390</v>
      </c>
      <c r="N102" s="181"/>
      <c r="O102" s="170">
        <v>46</v>
      </c>
      <c r="P102" s="181">
        <v>8</v>
      </c>
      <c r="Q102" s="170">
        <v>6</v>
      </c>
      <c r="R102" s="173">
        <v>5</v>
      </c>
      <c r="S102" s="173" t="s">
        <v>112</v>
      </c>
      <c r="T102" s="173" t="s">
        <v>247</v>
      </c>
      <c r="U102" s="173" t="s">
        <v>337</v>
      </c>
      <c r="V102" s="170" t="s">
        <v>6</v>
      </c>
      <c r="W102" s="18" t="s">
        <v>5</v>
      </c>
      <c r="X102" s="170" t="s">
        <v>5</v>
      </c>
      <c r="Y102" s="170">
        <v>41</v>
      </c>
      <c r="Z102" s="181">
        <v>3</v>
      </c>
      <c r="AA102" s="170">
        <v>2</v>
      </c>
      <c r="AB102" s="170" t="s">
        <v>6</v>
      </c>
    </row>
    <row r="103" spans="2:28" x14ac:dyDescent="0.25">
      <c r="B103" s="168">
        <f t="shared" si="0"/>
        <v>15</v>
      </c>
      <c r="C103" s="19">
        <v>1</v>
      </c>
      <c r="D103" s="168">
        <v>32</v>
      </c>
      <c r="E103" s="169" t="s">
        <v>51</v>
      </c>
      <c r="F103" s="169" t="s">
        <v>32</v>
      </c>
      <c r="G103" s="168">
        <v>3</v>
      </c>
      <c r="H103" s="169" t="s">
        <v>175</v>
      </c>
      <c r="I103" s="169" t="s">
        <v>167</v>
      </c>
      <c r="J103" s="169" t="s">
        <v>177</v>
      </c>
      <c r="K103" s="114" t="s">
        <v>7</v>
      </c>
      <c r="L103" s="133">
        <v>1</v>
      </c>
      <c r="M103" s="114" t="s">
        <v>388</v>
      </c>
      <c r="N103" s="114"/>
      <c r="O103" s="169">
        <v>63</v>
      </c>
      <c r="P103" s="114">
        <v>31</v>
      </c>
      <c r="Q103" s="169">
        <v>1</v>
      </c>
      <c r="R103" s="169">
        <v>19</v>
      </c>
      <c r="S103" s="169" t="s">
        <v>93</v>
      </c>
      <c r="T103" s="169" t="s">
        <v>245</v>
      </c>
      <c r="U103" s="169" t="s">
        <v>325</v>
      </c>
      <c r="V103" s="114" t="s">
        <v>7</v>
      </c>
      <c r="W103" s="133"/>
      <c r="X103" s="114"/>
      <c r="Y103" s="169">
        <v>36</v>
      </c>
      <c r="Z103" s="180">
        <v>18</v>
      </c>
      <c r="AA103" s="169">
        <v>6</v>
      </c>
      <c r="AB103" s="114" t="s">
        <v>7</v>
      </c>
    </row>
  </sheetData>
  <sortState xmlns:xlrd2="http://schemas.microsoft.com/office/spreadsheetml/2017/richdata2" ref="A89:AC103">
    <sortCondition descending="1" ref="Y89:Y103"/>
  </sortState>
  <mergeCells count="28">
    <mergeCell ref="AB8:AB9"/>
    <mergeCell ref="Y9:AA9"/>
    <mergeCell ref="J8:J9"/>
    <mergeCell ref="O9:R9"/>
    <mergeCell ref="B8:B9"/>
    <mergeCell ref="D8:D9"/>
    <mergeCell ref="E8:E9"/>
    <mergeCell ref="F8:F9"/>
    <mergeCell ref="I8:I9"/>
    <mergeCell ref="C8:C9"/>
    <mergeCell ref="U8:U9"/>
    <mergeCell ref="L8:M9"/>
    <mergeCell ref="W8:X9"/>
    <mergeCell ref="G8:G9"/>
    <mergeCell ref="B86:B87"/>
    <mergeCell ref="C86:C87"/>
    <mergeCell ref="D86:D87"/>
    <mergeCell ref="E86:E87"/>
    <mergeCell ref="F86:F87"/>
    <mergeCell ref="W86:X87"/>
    <mergeCell ref="AB86:AB87"/>
    <mergeCell ref="O87:R87"/>
    <mergeCell ref="Y87:AA87"/>
    <mergeCell ref="G86:G87"/>
    <mergeCell ref="I86:I87"/>
    <mergeCell ref="J86:J87"/>
    <mergeCell ref="L86:M87"/>
    <mergeCell ref="U86:U8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 Index to Wksheets</vt:lpstr>
      <vt:lpstr>1 TCEC Cup 1 match results</vt:lpstr>
      <vt:lpstr>2 Shortest-longest games</vt:lpstr>
      <vt:lpstr>3 Cup Game-pair results</vt:lpstr>
      <vt:lpstr>4 Cup Endgames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Guy Haworth</cp:lastModifiedBy>
  <cp:lastPrinted>2018-08-18T17:33:17Z</cp:lastPrinted>
  <dcterms:created xsi:type="dcterms:W3CDTF">2017-10-20T08:26:00Z</dcterms:created>
  <dcterms:modified xsi:type="dcterms:W3CDTF">2020-01-07T22:10:11Z</dcterms:modified>
</cp:coreProperties>
</file>